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4955" windowHeight="8700"/>
  </bookViews>
  <sheets>
    <sheet name="Inhoud" sheetId="21" r:id="rId1"/>
    <sheet name="Fasering" sheetId="1" r:id="rId2"/>
    <sheet name="L4" sheetId="4" r:id="rId3"/>
    <sheet name="L3" sheetId="7" r:id="rId4"/>
    <sheet name="L2" sheetId="8" r:id="rId5"/>
    <sheet name="A1" sheetId="9" r:id="rId6"/>
    <sheet name="A2" sheetId="10" r:id="rId7"/>
    <sheet name="A3" sheetId="11" r:id="rId8"/>
    <sheet name="MV2" sheetId="12" r:id="rId9"/>
    <sheet name="B3" sheetId="13" r:id="rId10"/>
    <sheet name="B2B" sheetId="14" r:id="rId11"/>
    <sheet name="B2A" sheetId="2" r:id="rId12"/>
    <sheet name="B1C" sheetId="15" r:id="rId13"/>
    <sheet name="B1B" sheetId="16" r:id="rId14"/>
    <sheet name="MV1" sheetId="5" r:id="rId15"/>
    <sheet name="MV1bis" sheetId="22" r:id="rId16"/>
    <sheet name="L1" sheetId="17" r:id="rId17"/>
    <sheet name="K3" sheetId="18" r:id="rId18"/>
    <sheet name="G1" sheetId="19" r:id="rId19"/>
    <sheet name="GS" sheetId="20" r:id="rId20"/>
    <sheet name="GEW" sheetId="3" r:id="rId21"/>
  </sheets>
  <definedNames>
    <definedName name="_xlnm.Print_Area" localSheetId="13">B1B!$A$1:$AU$38</definedName>
    <definedName name="_xlnm.Print_Area" localSheetId="12">B1C!$A$1:$AU$37</definedName>
    <definedName name="_xlnm.Print_Area" localSheetId="11">B2A!$A$1:$AU$37</definedName>
    <definedName name="_xlnm.Print_Area" localSheetId="9">'B3'!$A$1:$AU$36</definedName>
    <definedName name="_xlnm.Print_Area" localSheetId="4">'L2'!$A$1:$AU$39</definedName>
    <definedName name="_xlnm.Print_Titles" localSheetId="5">'A1'!$A:$A</definedName>
    <definedName name="_xlnm.Print_Titles" localSheetId="6">'A2'!$A:$A</definedName>
    <definedName name="_xlnm.Print_Titles" localSheetId="7">'A3'!$A:$A</definedName>
    <definedName name="_xlnm.Print_Titles" localSheetId="13">B1B!$A:$A</definedName>
    <definedName name="_xlnm.Print_Titles" localSheetId="12">B1C!$A:$A</definedName>
    <definedName name="_xlnm.Print_Titles" localSheetId="11">B2A!$A:$A</definedName>
    <definedName name="_xlnm.Print_Titles" localSheetId="10">B2B!$A:$A</definedName>
    <definedName name="_xlnm.Print_Titles" localSheetId="9">'B3'!$A:$A</definedName>
    <definedName name="_xlnm.Print_Titles" localSheetId="18">'G1'!$A:$A</definedName>
    <definedName name="_xlnm.Print_Titles" localSheetId="19">GS!$A:$A</definedName>
    <definedName name="_xlnm.Print_Titles" localSheetId="17">'K3'!$A:$A</definedName>
    <definedName name="_xlnm.Print_Titles" localSheetId="16">'L1'!$A:$A</definedName>
    <definedName name="_xlnm.Print_Titles" localSheetId="4">'L2'!$A:$A</definedName>
    <definedName name="_xlnm.Print_Titles" localSheetId="3">'L3'!$A:$A</definedName>
    <definedName name="_xlnm.Print_Titles" localSheetId="2">'L4'!$A:$A</definedName>
    <definedName name="_xlnm.Print_Titles" localSheetId="14">'MV1'!$A:$A</definedName>
    <definedName name="_xlnm.Print_Titles" localSheetId="15">MV1bis!$A:$A</definedName>
    <definedName name="_xlnm.Print_Titles" localSheetId="8">'MV2'!$A:$A</definedName>
  </definedNames>
  <calcPr calcId="145621"/>
</workbook>
</file>

<file path=xl/calcChain.xml><?xml version="1.0" encoding="utf-8"?>
<calcChain xmlns="http://schemas.openxmlformats.org/spreadsheetml/2006/main">
  <c r="H8" i="20" l="1"/>
  <c r="H9" i="20"/>
  <c r="H10" i="20"/>
  <c r="H11" i="20"/>
  <c r="H12" i="20"/>
  <c r="H13" i="20"/>
  <c r="H14" i="20"/>
  <c r="H15" i="20"/>
  <c r="H16" i="20"/>
  <c r="H17" i="20"/>
  <c r="H18" i="20"/>
  <c r="H19" i="20"/>
  <c r="H20" i="20"/>
  <c r="H21" i="20"/>
  <c r="H22" i="20"/>
  <c r="H23" i="20"/>
  <c r="H24" i="20"/>
  <c r="H25" i="20"/>
  <c r="H26" i="20"/>
  <c r="H27" i="20"/>
  <c r="H28" i="20"/>
  <c r="H29" i="20"/>
  <c r="H30" i="20"/>
  <c r="H31" i="20"/>
  <c r="H32" i="20"/>
  <c r="H33" i="20"/>
  <c r="H34" i="20"/>
  <c r="H35" i="20"/>
  <c r="H8" i="19"/>
  <c r="H9" i="19"/>
  <c r="H10" i="19"/>
  <c r="H11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H34" i="19"/>
  <c r="H35" i="19"/>
  <c r="H8" i="18"/>
  <c r="H9" i="18"/>
  <c r="H10" i="18"/>
  <c r="H11" i="18"/>
  <c r="H12" i="18"/>
  <c r="H13" i="18"/>
  <c r="H14" i="18"/>
  <c r="H15" i="18"/>
  <c r="H16" i="18"/>
  <c r="H17" i="18"/>
  <c r="H18" i="18"/>
  <c r="H19" i="18"/>
  <c r="H20" i="18"/>
  <c r="H21" i="18"/>
  <c r="H22" i="18"/>
  <c r="H23" i="18"/>
  <c r="H24" i="18"/>
  <c r="H25" i="18"/>
  <c r="H26" i="18"/>
  <c r="H27" i="18"/>
  <c r="H28" i="18"/>
  <c r="H29" i="18"/>
  <c r="H30" i="18"/>
  <c r="H31" i="18"/>
  <c r="H32" i="18"/>
  <c r="H33" i="18"/>
  <c r="H34" i="18"/>
  <c r="H35" i="18"/>
  <c r="H14" i="17"/>
  <c r="H15" i="17"/>
  <c r="H16" i="17"/>
  <c r="H17" i="17"/>
  <c r="H18" i="17"/>
  <c r="H19" i="17"/>
  <c r="H20" i="17"/>
  <c r="H21" i="17"/>
  <c r="H22" i="17"/>
  <c r="H23" i="17"/>
  <c r="H24" i="17"/>
  <c r="H25" i="17"/>
  <c r="H26" i="17"/>
  <c r="H27" i="17"/>
  <c r="H28" i="17"/>
  <c r="H29" i="17"/>
  <c r="H30" i="17"/>
  <c r="H31" i="17"/>
  <c r="H32" i="17"/>
  <c r="H33" i="17"/>
  <c r="H34" i="17"/>
  <c r="H35" i="17"/>
  <c r="H36" i="17"/>
  <c r="H37" i="17"/>
  <c r="H38" i="17"/>
  <c r="H39" i="17"/>
  <c r="H40" i="17"/>
  <c r="H41" i="17"/>
  <c r="H8" i="22"/>
  <c r="H9" i="22"/>
  <c r="H10" i="22"/>
  <c r="H11" i="22"/>
  <c r="H12" i="22"/>
  <c r="H13" i="22"/>
  <c r="H14" i="22"/>
  <c r="H15" i="22"/>
  <c r="H16" i="22"/>
  <c r="H17" i="22"/>
  <c r="H18" i="22"/>
  <c r="H19" i="22"/>
  <c r="H20" i="22"/>
  <c r="H21" i="22"/>
  <c r="H22" i="22"/>
  <c r="H23" i="22"/>
  <c r="H24" i="22"/>
  <c r="H25" i="22"/>
  <c r="H26" i="22"/>
  <c r="H27" i="22"/>
  <c r="H28" i="22"/>
  <c r="H29" i="22"/>
  <c r="H30" i="22"/>
  <c r="H31" i="22"/>
  <c r="H32" i="22"/>
  <c r="H33" i="22"/>
  <c r="H34" i="22"/>
  <c r="H35" i="22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35" i="16"/>
  <c r="H36" i="16"/>
  <c r="H37" i="16"/>
  <c r="H9" i="15"/>
  <c r="H10" i="15"/>
  <c r="H11" i="15"/>
  <c r="H12" i="15"/>
  <c r="H13" i="15"/>
  <c r="H14" i="15"/>
  <c r="H15" i="15"/>
  <c r="H16" i="15"/>
  <c r="H17" i="15"/>
  <c r="H18" i="15"/>
  <c r="H19" i="15"/>
  <c r="H20" i="15"/>
  <c r="H21" i="15"/>
  <c r="H22" i="15"/>
  <c r="H23" i="15"/>
  <c r="H24" i="15"/>
  <c r="H25" i="15"/>
  <c r="H26" i="15"/>
  <c r="H27" i="15"/>
  <c r="H28" i="15"/>
  <c r="H29" i="15"/>
  <c r="H30" i="15"/>
  <c r="H31" i="15"/>
  <c r="H32" i="15"/>
  <c r="H33" i="15"/>
  <c r="H34" i="15"/>
  <c r="H35" i="15"/>
  <c r="H36" i="15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10" i="14"/>
  <c r="H11" i="14"/>
  <c r="H12" i="14"/>
  <c r="H13" i="14"/>
  <c r="H14" i="14"/>
  <c r="H15" i="14"/>
  <c r="H16" i="14"/>
  <c r="H17" i="14"/>
  <c r="H18" i="14"/>
  <c r="H19" i="14"/>
  <c r="H20" i="14"/>
  <c r="H21" i="14"/>
  <c r="H22" i="14"/>
  <c r="H23" i="14"/>
  <c r="H24" i="14"/>
  <c r="H25" i="14"/>
  <c r="H26" i="14"/>
  <c r="H27" i="14"/>
  <c r="H28" i="14"/>
  <c r="H29" i="14"/>
  <c r="H30" i="14"/>
  <c r="H31" i="14"/>
  <c r="H32" i="14"/>
  <c r="H33" i="14"/>
  <c r="H34" i="14"/>
  <c r="H35" i="14"/>
  <c r="H36" i="14"/>
  <c r="H37" i="14"/>
  <c r="H8" i="13"/>
  <c r="H9" i="13"/>
  <c r="H10" i="13"/>
  <c r="H11" i="13"/>
  <c r="H12" i="13"/>
  <c r="H13" i="13"/>
  <c r="H14" i="13"/>
  <c r="H15" i="13"/>
  <c r="H16" i="13"/>
  <c r="H17" i="13"/>
  <c r="H18" i="13"/>
  <c r="H19" i="13"/>
  <c r="H20" i="13"/>
  <c r="H21" i="13"/>
  <c r="H22" i="13"/>
  <c r="H23" i="13"/>
  <c r="H24" i="13"/>
  <c r="H25" i="13"/>
  <c r="H26" i="13"/>
  <c r="H27" i="13"/>
  <c r="H28" i="13"/>
  <c r="H29" i="13"/>
  <c r="H30" i="13"/>
  <c r="H31" i="13"/>
  <c r="H32" i="13"/>
  <c r="H33" i="13"/>
  <c r="H34" i="13"/>
  <c r="H35" i="13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D9" i="8"/>
  <c r="F9" i="8" s="1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G11" i="1" l="1"/>
  <c r="G10" i="1"/>
  <c r="G9" i="1"/>
  <c r="G8" i="1"/>
  <c r="G7" i="1"/>
  <c r="G6" i="1"/>
  <c r="D13" i="1"/>
  <c r="D11" i="1"/>
  <c r="D10" i="1"/>
  <c r="D9" i="1"/>
  <c r="D8" i="1"/>
  <c r="D7" i="1"/>
  <c r="D6" i="1"/>
  <c r="P11" i="22" l="1"/>
  <c r="Q11" i="22" s="1"/>
  <c r="P8" i="22"/>
  <c r="Y35" i="22"/>
  <c r="Z35" i="22" s="1"/>
  <c r="Y34" i="22"/>
  <c r="Z34" i="22" s="1"/>
  <c r="Y33" i="22"/>
  <c r="Z33" i="22" s="1"/>
  <c r="Y32" i="22"/>
  <c r="Z32" i="22" s="1"/>
  <c r="Y31" i="22"/>
  <c r="Z31" i="22" s="1"/>
  <c r="Y30" i="22"/>
  <c r="Z30" i="22" s="1"/>
  <c r="Y29" i="22"/>
  <c r="Z29" i="22" s="1"/>
  <c r="Y28" i="22"/>
  <c r="Z28" i="22" s="1"/>
  <c r="Y27" i="22"/>
  <c r="Z27" i="22" s="1"/>
  <c r="Y26" i="22"/>
  <c r="Z26" i="22" s="1"/>
  <c r="Y25" i="22"/>
  <c r="Z25" i="22" s="1"/>
  <c r="Y24" i="22"/>
  <c r="Z24" i="22" s="1"/>
  <c r="Y23" i="22"/>
  <c r="Z23" i="22" s="1"/>
  <c r="Y22" i="22"/>
  <c r="Z22" i="22" s="1"/>
  <c r="Y21" i="22"/>
  <c r="Z21" i="22" s="1"/>
  <c r="Y20" i="22"/>
  <c r="Z20" i="22" s="1"/>
  <c r="Y19" i="22"/>
  <c r="Z19" i="22" s="1"/>
  <c r="Y18" i="22"/>
  <c r="Z18" i="22" s="1"/>
  <c r="Y17" i="22"/>
  <c r="Z17" i="22" s="1"/>
  <c r="Y16" i="22"/>
  <c r="Z16" i="22" s="1"/>
  <c r="Y15" i="22"/>
  <c r="Z15" i="22" s="1"/>
  <c r="Y14" i="22"/>
  <c r="Z14" i="22" s="1"/>
  <c r="Y13" i="22"/>
  <c r="Z13" i="22" s="1"/>
  <c r="Y12" i="22"/>
  <c r="Z12" i="22" s="1"/>
  <c r="Y11" i="22"/>
  <c r="Z11" i="22" s="1"/>
  <c r="Y10" i="22"/>
  <c r="Z10" i="22" s="1"/>
  <c r="Y9" i="22"/>
  <c r="Z9" i="22" s="1"/>
  <c r="Y8" i="22"/>
  <c r="P35" i="22"/>
  <c r="Q35" i="22" s="1"/>
  <c r="P34" i="22"/>
  <c r="Q34" i="22" s="1"/>
  <c r="P33" i="22"/>
  <c r="Q33" i="22" s="1"/>
  <c r="P32" i="22"/>
  <c r="Q32" i="22" s="1"/>
  <c r="P31" i="22"/>
  <c r="Q31" i="22" s="1"/>
  <c r="P30" i="22"/>
  <c r="Q30" i="22" s="1"/>
  <c r="P29" i="22"/>
  <c r="Q29" i="22" s="1"/>
  <c r="P28" i="22"/>
  <c r="Q28" i="22" s="1"/>
  <c r="P27" i="22"/>
  <c r="Q27" i="22" s="1"/>
  <c r="P26" i="22"/>
  <c r="Q26" i="22" s="1"/>
  <c r="P25" i="22"/>
  <c r="Q25" i="22" s="1"/>
  <c r="P24" i="22"/>
  <c r="Q24" i="22" s="1"/>
  <c r="P23" i="22"/>
  <c r="Q23" i="22" s="1"/>
  <c r="P22" i="22"/>
  <c r="Q22" i="22" s="1"/>
  <c r="P21" i="22"/>
  <c r="Q21" i="22" s="1"/>
  <c r="P20" i="22"/>
  <c r="Q20" i="22" s="1"/>
  <c r="P19" i="22"/>
  <c r="Q19" i="22" s="1"/>
  <c r="P18" i="22"/>
  <c r="Q18" i="22" s="1"/>
  <c r="P17" i="22"/>
  <c r="Q17" i="22" s="1"/>
  <c r="P16" i="22"/>
  <c r="Q16" i="22" s="1"/>
  <c r="P15" i="22"/>
  <c r="Q15" i="22" s="1"/>
  <c r="P14" i="22"/>
  <c r="Q14" i="22" s="1"/>
  <c r="P13" i="22"/>
  <c r="Q13" i="22" s="1"/>
  <c r="P12" i="22"/>
  <c r="Q12" i="22" s="1"/>
  <c r="P10" i="22"/>
  <c r="Q10" i="22" s="1"/>
  <c r="P9" i="22"/>
  <c r="Q9" i="22" s="1"/>
  <c r="A9" i="22" l="1"/>
  <c r="A10" i="22" s="1"/>
  <c r="A11" i="22" s="1"/>
  <c r="A12" i="22" s="1"/>
  <c r="A13" i="22" s="1"/>
  <c r="A14" i="22" s="1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35" i="22" s="1"/>
  <c r="AK2" i="22"/>
  <c r="AH1" i="22"/>
  <c r="Z8" i="22" l="1"/>
  <c r="Q8" i="22"/>
  <c r="AH1" i="20" l="1"/>
  <c r="AH1" i="19"/>
  <c r="AH1" i="18"/>
  <c r="AH6" i="17"/>
  <c r="AH7" i="5"/>
  <c r="AH2" i="16"/>
  <c r="AH1" i="15"/>
  <c r="AH1" i="2"/>
  <c r="AH2" i="14"/>
  <c r="AH1" i="13"/>
  <c r="AH1" i="12"/>
  <c r="AH2" i="11"/>
  <c r="AH4" i="10"/>
  <c r="AH4" i="9"/>
  <c r="AH3" i="8"/>
  <c r="AH5" i="7"/>
  <c r="O4" i="4" l="1"/>
  <c r="D8" i="4"/>
  <c r="D6" i="22" s="1"/>
  <c r="C10" i="3"/>
  <c r="M1" i="3" s="1"/>
  <c r="D6" i="13"/>
  <c r="L1" i="13" s="1"/>
  <c r="D6" i="12"/>
  <c r="F6" i="12" s="1"/>
  <c r="A9" i="20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K2" i="20"/>
  <c r="A9" i="19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K2" i="19"/>
  <c r="A9" i="18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K2" i="18"/>
  <c r="A15" i="17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O8" i="17"/>
  <c r="AK7" i="17"/>
  <c r="A11" i="16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K3" i="16"/>
  <c r="A10" i="15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O3" i="15"/>
  <c r="D15" i="15" s="1"/>
  <c r="E15" i="15" s="1"/>
  <c r="AK2" i="15"/>
  <c r="A11" i="14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K3" i="14"/>
  <c r="O4" i="14"/>
  <c r="F18" i="14" s="1"/>
  <c r="A9" i="13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K2" i="13"/>
  <c r="A9" i="12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K2" i="12"/>
  <c r="AK8" i="5"/>
  <c r="AK2" i="2"/>
  <c r="AK3" i="11"/>
  <c r="AK5" i="10"/>
  <c r="AK5" i="9"/>
  <c r="AK6" i="7"/>
  <c r="AK4" i="8"/>
  <c r="A11" i="1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13" i="10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O6" i="9"/>
  <c r="Y12" i="9" s="1"/>
  <c r="A13" i="9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O7" i="7"/>
  <c r="D40" i="7" s="1"/>
  <c r="E40" i="7" s="1"/>
  <c r="A14" i="7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D10" i="9" l="1"/>
  <c r="L1" i="9" s="1"/>
  <c r="D13" i="5"/>
  <c r="L1" i="8"/>
  <c r="D7" i="15"/>
  <c r="AA8" i="22"/>
  <c r="AA12" i="22"/>
  <c r="R14" i="22"/>
  <c r="AA22" i="22"/>
  <c r="R15" i="22"/>
  <c r="AA30" i="22"/>
  <c r="R21" i="22"/>
  <c r="R28" i="22"/>
  <c r="R31" i="22"/>
  <c r="AA11" i="22"/>
  <c r="R20" i="22"/>
  <c r="R13" i="22"/>
  <c r="AA28" i="22"/>
  <c r="AA27" i="22"/>
  <c r="AA33" i="22"/>
  <c r="AA35" i="22"/>
  <c r="AA18" i="22"/>
  <c r="AA21" i="22"/>
  <c r="R12" i="22"/>
  <c r="R19" i="22"/>
  <c r="AA14" i="22"/>
  <c r="R24" i="22"/>
  <c r="R33" i="22"/>
  <c r="AA29" i="22"/>
  <c r="R9" i="22"/>
  <c r="AA31" i="22"/>
  <c r="R34" i="22"/>
  <c r="R16" i="22"/>
  <c r="R23" i="22"/>
  <c r="R25" i="22"/>
  <c r="R10" i="22"/>
  <c r="AA16" i="22"/>
  <c r="R11" i="22"/>
  <c r="R26" i="22"/>
  <c r="R29" i="22"/>
  <c r="AA13" i="22"/>
  <c r="AA15" i="22"/>
  <c r="AA19" i="22"/>
  <c r="R18" i="22"/>
  <c r="AA20" i="22"/>
  <c r="AA24" i="22"/>
  <c r="R27" i="22"/>
  <c r="R30" i="22"/>
  <c r="AA34" i="22"/>
  <c r="R8" i="22"/>
  <c r="AA9" i="22"/>
  <c r="AA25" i="22"/>
  <c r="R32" i="22"/>
  <c r="R35" i="22"/>
  <c r="AA10" i="22"/>
  <c r="R17" i="22"/>
  <c r="AA26" i="22"/>
  <c r="R22" i="22"/>
  <c r="AA23" i="22"/>
  <c r="AA32" i="22"/>
  <c r="AA17" i="22"/>
  <c r="D11" i="7"/>
  <c r="D8" i="11"/>
  <c r="D7" i="2"/>
  <c r="D6" i="18"/>
  <c r="F6" i="18" s="1"/>
  <c r="D10" i="10"/>
  <c r="F10" i="10" s="1"/>
  <c r="D8" i="14"/>
  <c r="L1" i="14" s="1"/>
  <c r="D12" i="17"/>
  <c r="F12" i="17" s="1"/>
  <c r="D6" i="20"/>
  <c r="F6" i="20" s="1"/>
  <c r="F6" i="22"/>
  <c r="L1" i="22"/>
  <c r="F14" i="7"/>
  <c r="G14" i="7" s="1"/>
  <c r="F18" i="7"/>
  <c r="G18" i="7" s="1"/>
  <c r="D8" i="16"/>
  <c r="F8" i="16" s="1"/>
  <c r="D6" i="19"/>
  <c r="F6" i="19" s="1"/>
  <c r="O2" i="18"/>
  <c r="F11" i="18" s="1"/>
  <c r="G11" i="18" s="1"/>
  <c r="O2" i="22"/>
  <c r="D25" i="7"/>
  <c r="E25" i="7" s="1"/>
  <c r="D33" i="7"/>
  <c r="E33" i="7" s="1"/>
  <c r="D13" i="7"/>
  <c r="E13" i="7" s="1"/>
  <c r="D16" i="7"/>
  <c r="E16" i="7" s="1"/>
  <c r="D20" i="7"/>
  <c r="E20" i="7" s="1"/>
  <c r="D28" i="7"/>
  <c r="E28" i="7" s="1"/>
  <c r="D36" i="7"/>
  <c r="E36" i="7" s="1"/>
  <c r="O6" i="10"/>
  <c r="F20" i="10" s="1"/>
  <c r="O2" i="12"/>
  <c r="O2" i="13"/>
  <c r="O4" i="16"/>
  <c r="D33" i="16" s="1"/>
  <c r="E33" i="16" s="1"/>
  <c r="O2" i="19"/>
  <c r="Y18" i="19" s="1"/>
  <c r="AA18" i="19" s="1"/>
  <c r="O2" i="20"/>
  <c r="F16" i="7"/>
  <c r="G16" i="7" s="1"/>
  <c r="D21" i="7"/>
  <c r="E21" i="7" s="1"/>
  <c r="D29" i="7"/>
  <c r="E29" i="7" s="1"/>
  <c r="D37" i="7"/>
  <c r="E37" i="7" s="1"/>
  <c r="O5" i="8"/>
  <c r="D14" i="7"/>
  <c r="E14" i="7" s="1"/>
  <c r="D18" i="7"/>
  <c r="E18" i="7" s="1"/>
  <c r="D24" i="7"/>
  <c r="E24" i="7" s="1"/>
  <c r="D32" i="7"/>
  <c r="E32" i="7" s="1"/>
  <c r="O3" i="11"/>
  <c r="P13" i="11" s="1"/>
  <c r="Y40" i="7"/>
  <c r="Y39" i="7"/>
  <c r="Y38" i="7"/>
  <c r="Y37" i="7"/>
  <c r="Y36" i="7"/>
  <c r="Y35" i="7"/>
  <c r="Y34" i="7"/>
  <c r="Y33" i="7"/>
  <c r="Y32" i="7"/>
  <c r="AA32" i="7" s="1"/>
  <c r="Y31" i="7"/>
  <c r="Y30" i="7"/>
  <c r="Y29" i="7"/>
  <c r="Y28" i="7"/>
  <c r="Y27" i="7"/>
  <c r="Y26" i="7"/>
  <c r="Y25" i="7"/>
  <c r="Y24" i="7"/>
  <c r="Y23" i="7"/>
  <c r="Y22" i="7"/>
  <c r="Y21" i="7"/>
  <c r="Y20" i="7"/>
  <c r="Y19" i="7"/>
  <c r="Y18" i="7"/>
  <c r="Y17" i="7"/>
  <c r="Y16" i="7"/>
  <c r="Y15" i="7"/>
  <c r="Y14" i="7"/>
  <c r="P40" i="7"/>
  <c r="P39" i="7"/>
  <c r="P38" i="7"/>
  <c r="P37" i="7"/>
  <c r="P36" i="7"/>
  <c r="P35" i="7"/>
  <c r="P34" i="7"/>
  <c r="P33" i="7"/>
  <c r="P32" i="7"/>
  <c r="P31" i="7"/>
  <c r="P30" i="7"/>
  <c r="P29" i="7"/>
  <c r="P28" i="7"/>
  <c r="P27" i="7"/>
  <c r="P26" i="7"/>
  <c r="P25" i="7"/>
  <c r="P24" i="7"/>
  <c r="P23" i="7"/>
  <c r="P22" i="7"/>
  <c r="P21" i="7"/>
  <c r="P20" i="7"/>
  <c r="P19" i="7"/>
  <c r="P18" i="7"/>
  <c r="P17" i="7"/>
  <c r="P16" i="7"/>
  <c r="P15" i="7"/>
  <c r="P14" i="7"/>
  <c r="Y13" i="7"/>
  <c r="F13" i="7"/>
  <c r="F40" i="7"/>
  <c r="F39" i="7"/>
  <c r="F38" i="7"/>
  <c r="F37" i="7"/>
  <c r="G37" i="7" s="1"/>
  <c r="F36" i="7"/>
  <c r="F35" i="7"/>
  <c r="G35" i="7" s="1"/>
  <c r="F34" i="7"/>
  <c r="G34" i="7" s="1"/>
  <c r="F33" i="7"/>
  <c r="G33" i="7" s="1"/>
  <c r="F32" i="7"/>
  <c r="F31" i="7"/>
  <c r="F30" i="7"/>
  <c r="G30" i="7" s="1"/>
  <c r="F29" i="7"/>
  <c r="G29" i="7" s="1"/>
  <c r="F28" i="7"/>
  <c r="F27" i="7"/>
  <c r="F26" i="7"/>
  <c r="G26" i="7" s="1"/>
  <c r="F25" i="7"/>
  <c r="G25" i="7" s="1"/>
  <c r="F24" i="7"/>
  <c r="F23" i="7"/>
  <c r="F22" i="7"/>
  <c r="G22" i="7" s="1"/>
  <c r="F21" i="7"/>
  <c r="G21" i="7" s="1"/>
  <c r="F20" i="7"/>
  <c r="P13" i="7"/>
  <c r="D15" i="7"/>
  <c r="E15" i="7" s="1"/>
  <c r="D17" i="7"/>
  <c r="E17" i="7" s="1"/>
  <c r="D19" i="7"/>
  <c r="E19" i="7" s="1"/>
  <c r="D22" i="7"/>
  <c r="E22" i="7" s="1"/>
  <c r="D26" i="7"/>
  <c r="E26" i="7" s="1"/>
  <c r="D30" i="7"/>
  <c r="E30" i="7" s="1"/>
  <c r="D34" i="7"/>
  <c r="E34" i="7" s="1"/>
  <c r="D38" i="7"/>
  <c r="E38" i="7" s="1"/>
  <c r="F15" i="7"/>
  <c r="G15" i="7" s="1"/>
  <c r="F17" i="7"/>
  <c r="G17" i="7" s="1"/>
  <c r="F19" i="7"/>
  <c r="D23" i="7"/>
  <c r="E23" i="7" s="1"/>
  <c r="D27" i="7"/>
  <c r="E27" i="7" s="1"/>
  <c r="D31" i="7"/>
  <c r="E31" i="7" s="1"/>
  <c r="D35" i="7"/>
  <c r="E35" i="7" s="1"/>
  <c r="D39" i="7"/>
  <c r="E39" i="7" s="1"/>
  <c r="Y8" i="13"/>
  <c r="P8" i="20"/>
  <c r="F6" i="13"/>
  <c r="D9" i="20"/>
  <c r="E9" i="20" s="1"/>
  <c r="P10" i="20"/>
  <c r="Y15" i="20"/>
  <c r="D10" i="20"/>
  <c r="E10" i="20" s="1"/>
  <c r="Y10" i="20"/>
  <c r="P12" i="20"/>
  <c r="D11" i="20"/>
  <c r="E11" i="20" s="1"/>
  <c r="Y34" i="20"/>
  <c r="D34" i="20"/>
  <c r="E34" i="20" s="1"/>
  <c r="Y30" i="20"/>
  <c r="D30" i="20"/>
  <c r="E30" i="20" s="1"/>
  <c r="F35" i="20"/>
  <c r="P34" i="20"/>
  <c r="F31" i="20"/>
  <c r="P30" i="20"/>
  <c r="F34" i="20"/>
  <c r="Y35" i="20"/>
  <c r="D32" i="20"/>
  <c r="E32" i="20" s="1"/>
  <c r="F30" i="20"/>
  <c r="F26" i="20"/>
  <c r="P25" i="20"/>
  <c r="F33" i="20"/>
  <c r="Y31" i="20"/>
  <c r="P24" i="20"/>
  <c r="Y23" i="20"/>
  <c r="P29" i="20"/>
  <c r="Y26" i="20"/>
  <c r="P32" i="20"/>
  <c r="D31" i="20"/>
  <c r="E31" i="20" s="1"/>
  <c r="D28" i="20"/>
  <c r="E28" i="20" s="1"/>
  <c r="D27" i="20"/>
  <c r="E27" i="20" s="1"/>
  <c r="D25" i="20"/>
  <c r="E25" i="20" s="1"/>
  <c r="F23" i="20"/>
  <c r="Y21" i="20"/>
  <c r="D21" i="20"/>
  <c r="E21" i="20" s="1"/>
  <c r="Y17" i="20"/>
  <c r="D17" i="20"/>
  <c r="E17" i="20" s="1"/>
  <c r="Y13" i="20"/>
  <c r="D13" i="20"/>
  <c r="E13" i="20" s="1"/>
  <c r="D20" i="20"/>
  <c r="E20" i="20" s="1"/>
  <c r="F18" i="20"/>
  <c r="D16" i="20"/>
  <c r="E16" i="20" s="1"/>
  <c r="F14" i="20"/>
  <c r="F21" i="20"/>
  <c r="P20" i="20"/>
  <c r="F17" i="20"/>
  <c r="P16" i="20"/>
  <c r="F20" i="20"/>
  <c r="P19" i="20"/>
  <c r="F16" i="20"/>
  <c r="P15" i="20"/>
  <c r="D8" i="20"/>
  <c r="E8" i="20" s="1"/>
  <c r="Y8" i="20"/>
  <c r="F10" i="20"/>
  <c r="D12" i="20"/>
  <c r="E12" i="20" s="1"/>
  <c r="F8" i="19"/>
  <c r="G8" i="19" s="1"/>
  <c r="Y10" i="19"/>
  <c r="Y14" i="19"/>
  <c r="P8" i="19"/>
  <c r="P12" i="19"/>
  <c r="D34" i="19"/>
  <c r="E34" i="19" s="1"/>
  <c r="D30" i="19"/>
  <c r="E30" i="19" s="1"/>
  <c r="P34" i="19"/>
  <c r="P30" i="19"/>
  <c r="P33" i="19"/>
  <c r="F33" i="19"/>
  <c r="P28" i="19"/>
  <c r="Y25" i="19"/>
  <c r="D32" i="19"/>
  <c r="E32" i="19" s="1"/>
  <c r="F26" i="19"/>
  <c r="Y31" i="19"/>
  <c r="Y23" i="19"/>
  <c r="Y22" i="19"/>
  <c r="D17" i="19"/>
  <c r="E17" i="19" s="1"/>
  <c r="F22" i="19"/>
  <c r="P17" i="19"/>
  <c r="D22" i="19"/>
  <c r="E22" i="19" s="1"/>
  <c r="Y19" i="19"/>
  <c r="Y15" i="19"/>
  <c r="P9" i="19"/>
  <c r="P13" i="19"/>
  <c r="D9" i="19"/>
  <c r="E9" i="19" s="1"/>
  <c r="D13" i="19"/>
  <c r="E13" i="19" s="1"/>
  <c r="F20" i="19"/>
  <c r="P35" i="18"/>
  <c r="Y34" i="18"/>
  <c r="P31" i="18"/>
  <c r="Y30" i="18"/>
  <c r="P27" i="18"/>
  <c r="F35" i="18"/>
  <c r="Y33" i="18"/>
  <c r="D33" i="18"/>
  <c r="E33" i="18" s="1"/>
  <c r="F31" i="18"/>
  <c r="Y29" i="18"/>
  <c r="D29" i="18"/>
  <c r="E29" i="18" s="1"/>
  <c r="F27" i="18"/>
  <c r="P33" i="18"/>
  <c r="Y32" i="18"/>
  <c r="D32" i="18"/>
  <c r="E32" i="18" s="1"/>
  <c r="D31" i="18"/>
  <c r="E31" i="18" s="1"/>
  <c r="F29" i="18"/>
  <c r="Y27" i="18"/>
  <c r="P24" i="18"/>
  <c r="Y23" i="18"/>
  <c r="D23" i="18"/>
  <c r="E23" i="18" s="1"/>
  <c r="P32" i="18"/>
  <c r="F30" i="18"/>
  <c r="Y28" i="18"/>
  <c r="D26" i="18"/>
  <c r="E26" i="18" s="1"/>
  <c r="Y35" i="18"/>
  <c r="P29" i="18"/>
  <c r="F26" i="18"/>
  <c r="P25" i="18"/>
  <c r="Y24" i="18"/>
  <c r="F22" i="18"/>
  <c r="P21" i="18"/>
  <c r="Y25" i="18"/>
  <c r="D22" i="18"/>
  <c r="E22" i="18" s="1"/>
  <c r="D21" i="18"/>
  <c r="E21" i="18" s="1"/>
  <c r="Y20" i="18"/>
  <c r="F18" i="18"/>
  <c r="P17" i="18"/>
  <c r="Y16" i="18"/>
  <c r="F14" i="18"/>
  <c r="P13" i="18"/>
  <c r="P28" i="18"/>
  <c r="P26" i="18"/>
  <c r="D25" i="18"/>
  <c r="E25" i="18" s="1"/>
  <c r="F23" i="18"/>
  <c r="Y21" i="18"/>
  <c r="P20" i="18"/>
  <c r="Y19" i="18"/>
  <c r="D19" i="18"/>
  <c r="E19" i="18" s="1"/>
  <c r="F33" i="18"/>
  <c r="Y31" i="18"/>
  <c r="F24" i="18"/>
  <c r="Y22" i="18"/>
  <c r="F20" i="18"/>
  <c r="P19" i="18"/>
  <c r="Y18" i="18"/>
  <c r="D18" i="18"/>
  <c r="E18" i="18" s="1"/>
  <c r="F16" i="18"/>
  <c r="P15" i="18"/>
  <c r="Y17" i="18"/>
  <c r="F13" i="18"/>
  <c r="P12" i="18"/>
  <c r="Y11" i="18"/>
  <c r="D11" i="18"/>
  <c r="E11" i="18" s="1"/>
  <c r="F9" i="18"/>
  <c r="P8" i="18"/>
  <c r="F19" i="18"/>
  <c r="F15" i="18"/>
  <c r="P14" i="18"/>
  <c r="P18" i="18"/>
  <c r="F17" i="18"/>
  <c r="Y15" i="18"/>
  <c r="F12" i="18"/>
  <c r="P11" i="18"/>
  <c r="Y10" i="18"/>
  <c r="D10" i="18"/>
  <c r="E10" i="18" s="1"/>
  <c r="D27" i="18"/>
  <c r="E27" i="18" s="1"/>
  <c r="P16" i="18"/>
  <c r="D15" i="18"/>
  <c r="E15" i="18" s="1"/>
  <c r="Y14" i="18"/>
  <c r="Y13" i="18"/>
  <c r="Y12" i="18"/>
  <c r="D12" i="18"/>
  <c r="E12" i="18" s="1"/>
  <c r="F10" i="18"/>
  <c r="P9" i="18"/>
  <c r="Y8" i="18"/>
  <c r="D8" i="18"/>
  <c r="E8" i="18" s="1"/>
  <c r="F8" i="18"/>
  <c r="P22" i="18"/>
  <c r="D17" i="18"/>
  <c r="E17" i="18" s="1"/>
  <c r="D9" i="18"/>
  <c r="E9" i="18" s="1"/>
  <c r="P10" i="18"/>
  <c r="D14" i="18"/>
  <c r="E14" i="18" s="1"/>
  <c r="Y9" i="18"/>
  <c r="D13" i="18"/>
  <c r="E13" i="18" s="1"/>
  <c r="L1" i="17"/>
  <c r="P41" i="17"/>
  <c r="Y40" i="17"/>
  <c r="D40" i="17"/>
  <c r="E40" i="17" s="1"/>
  <c r="F38" i="17"/>
  <c r="P37" i="17"/>
  <c r="Y36" i="17"/>
  <c r="D36" i="17"/>
  <c r="E36" i="17" s="1"/>
  <c r="F34" i="17"/>
  <c r="P33" i="17"/>
  <c r="F40" i="17"/>
  <c r="P39" i="17"/>
  <c r="Y38" i="17"/>
  <c r="D38" i="17"/>
  <c r="E38" i="17" s="1"/>
  <c r="F36" i="17"/>
  <c r="P35" i="17"/>
  <c r="F41" i="17"/>
  <c r="Y39" i="17"/>
  <c r="P36" i="17"/>
  <c r="F33" i="17"/>
  <c r="Y41" i="17"/>
  <c r="P38" i="17"/>
  <c r="D37" i="17"/>
  <c r="E37" i="17" s="1"/>
  <c r="Y34" i="17"/>
  <c r="Y33" i="17"/>
  <c r="F32" i="17"/>
  <c r="P31" i="17"/>
  <c r="Y30" i="17"/>
  <c r="D30" i="17"/>
  <c r="E30" i="17" s="1"/>
  <c r="D41" i="17"/>
  <c r="E41" i="17" s="1"/>
  <c r="Y37" i="17"/>
  <c r="F35" i="17"/>
  <c r="Y32" i="17"/>
  <c r="F27" i="17"/>
  <c r="P26" i="17"/>
  <c r="Y25" i="17"/>
  <c r="D25" i="17"/>
  <c r="E25" i="17" s="1"/>
  <c r="F23" i="17"/>
  <c r="P22" i="17"/>
  <c r="Y21" i="17"/>
  <c r="D21" i="17"/>
  <c r="E21" i="17" s="1"/>
  <c r="F19" i="17"/>
  <c r="P18" i="17"/>
  <c r="Y17" i="17"/>
  <c r="D17" i="17"/>
  <c r="E17" i="17" s="1"/>
  <c r="P40" i="17"/>
  <c r="D39" i="17"/>
  <c r="E39" i="17" s="1"/>
  <c r="Y35" i="17"/>
  <c r="P34" i="17"/>
  <c r="D34" i="17"/>
  <c r="E34" i="17" s="1"/>
  <c r="Y31" i="17"/>
  <c r="D31" i="17"/>
  <c r="E31" i="17" s="1"/>
  <c r="Y29" i="17"/>
  <c r="F28" i="17"/>
  <c r="P27" i="17"/>
  <c r="Y26" i="17"/>
  <c r="D26" i="17"/>
  <c r="E26" i="17" s="1"/>
  <c r="F24" i="17"/>
  <c r="P23" i="17"/>
  <c r="Y22" i="17"/>
  <c r="D22" i="17"/>
  <c r="E22" i="17" s="1"/>
  <c r="F20" i="17"/>
  <c r="P19" i="17"/>
  <c r="Y18" i="17"/>
  <c r="D18" i="17"/>
  <c r="E18" i="17" s="1"/>
  <c r="F16" i="17"/>
  <c r="D15" i="17"/>
  <c r="E15" i="17" s="1"/>
  <c r="D20" i="17"/>
  <c r="E20" i="17" s="1"/>
  <c r="P21" i="17"/>
  <c r="Y24" i="17"/>
  <c r="F26" i="17"/>
  <c r="D28" i="17"/>
  <c r="E28" i="17" s="1"/>
  <c r="D33" i="17"/>
  <c r="E33" i="17" s="1"/>
  <c r="F37" i="17"/>
  <c r="F14" i="17"/>
  <c r="P20" i="17"/>
  <c r="Y23" i="17"/>
  <c r="F25" i="17"/>
  <c r="P29" i="17"/>
  <c r="D14" i="17"/>
  <c r="E14" i="17" s="1"/>
  <c r="Y14" i="17"/>
  <c r="P15" i="17"/>
  <c r="P16" i="17"/>
  <c r="Y19" i="17"/>
  <c r="F21" i="17"/>
  <c r="D23" i="17"/>
  <c r="E23" i="17" s="1"/>
  <c r="P24" i="17"/>
  <c r="Y27" i="17"/>
  <c r="P30" i="17"/>
  <c r="D32" i="17"/>
  <c r="E32" i="17" s="1"/>
  <c r="Y15" i="17"/>
  <c r="Y16" i="17"/>
  <c r="F18" i="17"/>
  <c r="F30" i="17"/>
  <c r="F17" i="17"/>
  <c r="D19" i="17"/>
  <c r="E19" i="17" s="1"/>
  <c r="D27" i="17"/>
  <c r="E27" i="17" s="1"/>
  <c r="P28" i="17"/>
  <c r="D29" i="17"/>
  <c r="E29" i="17" s="1"/>
  <c r="F39" i="17"/>
  <c r="P14" i="17"/>
  <c r="F15" i="17"/>
  <c r="D16" i="17"/>
  <c r="E16" i="17" s="1"/>
  <c r="P17" i="17"/>
  <c r="Y20" i="17"/>
  <c r="F22" i="17"/>
  <c r="D24" i="17"/>
  <c r="E24" i="17" s="1"/>
  <c r="P25" i="17"/>
  <c r="Y28" i="17"/>
  <c r="F29" i="17"/>
  <c r="F31" i="17"/>
  <c r="P32" i="17"/>
  <c r="D35" i="17"/>
  <c r="E35" i="17" s="1"/>
  <c r="L1" i="16"/>
  <c r="D10" i="16"/>
  <c r="E10" i="16" s="1"/>
  <c r="P13" i="16"/>
  <c r="P10" i="16"/>
  <c r="Q10" i="16" s="1"/>
  <c r="D16" i="16"/>
  <c r="E16" i="16" s="1"/>
  <c r="F19" i="16"/>
  <c r="Y10" i="16"/>
  <c r="Z10" i="16" s="1"/>
  <c r="P11" i="16"/>
  <c r="P17" i="16"/>
  <c r="D12" i="16"/>
  <c r="E12" i="16" s="1"/>
  <c r="F14" i="16"/>
  <c r="Y16" i="16"/>
  <c r="D21" i="16"/>
  <c r="E21" i="16" s="1"/>
  <c r="F10" i="16"/>
  <c r="Y12" i="16"/>
  <c r="F23" i="16"/>
  <c r="F11" i="16"/>
  <c r="D13" i="16"/>
  <c r="E13" i="16" s="1"/>
  <c r="Y13" i="16"/>
  <c r="P14" i="16"/>
  <c r="F15" i="16"/>
  <c r="D17" i="16"/>
  <c r="E17" i="16" s="1"/>
  <c r="Y17" i="16"/>
  <c r="P19" i="16"/>
  <c r="P22" i="16"/>
  <c r="F12" i="16"/>
  <c r="D14" i="16"/>
  <c r="E14" i="16" s="1"/>
  <c r="Y14" i="16"/>
  <c r="P15" i="16"/>
  <c r="F16" i="16"/>
  <c r="P18" i="16"/>
  <c r="Y21" i="16"/>
  <c r="F37" i="16"/>
  <c r="P36" i="16"/>
  <c r="Y35" i="16"/>
  <c r="D35" i="16"/>
  <c r="E35" i="16" s="1"/>
  <c r="F33" i="16"/>
  <c r="P32" i="16"/>
  <c r="Y31" i="16"/>
  <c r="D31" i="16"/>
  <c r="E31" i="16" s="1"/>
  <c r="F36" i="16"/>
  <c r="P35" i="16"/>
  <c r="Y34" i="16"/>
  <c r="D34" i="16"/>
  <c r="E34" i="16" s="1"/>
  <c r="F32" i="16"/>
  <c r="P31" i="16"/>
  <c r="Y30" i="16"/>
  <c r="D30" i="16"/>
  <c r="E30" i="16" s="1"/>
  <c r="P37" i="16"/>
  <c r="D36" i="16"/>
  <c r="E36" i="16" s="1"/>
  <c r="F34" i="16"/>
  <c r="Y32" i="16"/>
  <c r="F30" i="16"/>
  <c r="F29" i="16"/>
  <c r="Y28" i="16"/>
  <c r="D28" i="16"/>
  <c r="E28" i="16" s="1"/>
  <c r="F26" i="16"/>
  <c r="P25" i="16"/>
  <c r="D37" i="16"/>
  <c r="E37" i="16" s="1"/>
  <c r="F35" i="16"/>
  <c r="Y33" i="16"/>
  <c r="P30" i="16"/>
  <c r="P29" i="16"/>
  <c r="D29" i="16"/>
  <c r="E29" i="16" s="1"/>
  <c r="P28" i="16"/>
  <c r="Y27" i="16"/>
  <c r="D27" i="16"/>
  <c r="E27" i="16" s="1"/>
  <c r="F25" i="16"/>
  <c r="Y36" i="16"/>
  <c r="P33" i="16"/>
  <c r="D32" i="16"/>
  <c r="E32" i="16" s="1"/>
  <c r="Y29" i="16"/>
  <c r="F28" i="16"/>
  <c r="P27" i="16"/>
  <c r="Y26" i="16"/>
  <c r="D26" i="16"/>
  <c r="E26" i="16" s="1"/>
  <c r="P34" i="16"/>
  <c r="P26" i="16"/>
  <c r="D25" i="16"/>
  <c r="E25" i="16" s="1"/>
  <c r="Y24" i="16"/>
  <c r="P24" i="16"/>
  <c r="Y23" i="16"/>
  <c r="D23" i="16"/>
  <c r="E23" i="16" s="1"/>
  <c r="F21" i="16"/>
  <c r="P20" i="16"/>
  <c r="Y19" i="16"/>
  <c r="D19" i="16"/>
  <c r="E19" i="16" s="1"/>
  <c r="Y37" i="16"/>
  <c r="F27" i="16"/>
  <c r="F24" i="16"/>
  <c r="P23" i="16"/>
  <c r="Y22" i="16"/>
  <c r="D22" i="16"/>
  <c r="E22" i="16" s="1"/>
  <c r="F31" i="16"/>
  <c r="Y25" i="16"/>
  <c r="D24" i="16"/>
  <c r="E24" i="16" s="1"/>
  <c r="F22" i="16"/>
  <c r="P21" i="16"/>
  <c r="Y20" i="16"/>
  <c r="D20" i="16"/>
  <c r="E20" i="16" s="1"/>
  <c r="F18" i="16"/>
  <c r="D11" i="16"/>
  <c r="E11" i="16" s="1"/>
  <c r="Y11" i="16"/>
  <c r="P12" i="16"/>
  <c r="F13" i="16"/>
  <c r="D15" i="16"/>
  <c r="E15" i="16" s="1"/>
  <c r="Y15" i="16"/>
  <c r="P16" i="16"/>
  <c r="F17" i="16"/>
  <c r="D18" i="16"/>
  <c r="E18" i="16" s="1"/>
  <c r="Y18" i="16"/>
  <c r="F20" i="16"/>
  <c r="D9" i="15"/>
  <c r="E9" i="15" s="1"/>
  <c r="Y9" i="15"/>
  <c r="P9" i="15"/>
  <c r="F10" i="15"/>
  <c r="F11" i="15"/>
  <c r="P10" i="15"/>
  <c r="Y11" i="15"/>
  <c r="Y12" i="15"/>
  <c r="Y13" i="15"/>
  <c r="P36" i="15"/>
  <c r="Y35" i="15"/>
  <c r="D35" i="15"/>
  <c r="E35" i="15" s="1"/>
  <c r="F33" i="15"/>
  <c r="P32" i="15"/>
  <c r="F36" i="15"/>
  <c r="P35" i="15"/>
  <c r="Y34" i="15"/>
  <c r="D34" i="15"/>
  <c r="E34" i="15" s="1"/>
  <c r="F32" i="15"/>
  <c r="P31" i="15"/>
  <c r="Y30" i="15"/>
  <c r="D30" i="15"/>
  <c r="E30" i="15" s="1"/>
  <c r="F28" i="15"/>
  <c r="F35" i="15"/>
  <c r="P34" i="15"/>
  <c r="Y33" i="15"/>
  <c r="D33" i="15"/>
  <c r="E33" i="15" s="1"/>
  <c r="F31" i="15"/>
  <c r="P30" i="15"/>
  <c r="Y29" i="15"/>
  <c r="D29" i="15"/>
  <c r="E29" i="15" s="1"/>
  <c r="Y36" i="15"/>
  <c r="D36" i="15"/>
  <c r="E36" i="15" s="1"/>
  <c r="F34" i="15"/>
  <c r="P33" i="15"/>
  <c r="Y32" i="15"/>
  <c r="D32" i="15"/>
  <c r="E32" i="15" s="1"/>
  <c r="F30" i="15"/>
  <c r="P29" i="15"/>
  <c r="Y28" i="15"/>
  <c r="P28" i="15"/>
  <c r="F26" i="15"/>
  <c r="P25" i="15"/>
  <c r="Y24" i="15"/>
  <c r="D24" i="15"/>
  <c r="E24" i="15" s="1"/>
  <c r="F22" i="15"/>
  <c r="P21" i="15"/>
  <c r="Y20" i="15"/>
  <c r="D20" i="15"/>
  <c r="E20" i="15" s="1"/>
  <c r="F29" i="15"/>
  <c r="Y27" i="15"/>
  <c r="D27" i="15"/>
  <c r="E27" i="15" s="1"/>
  <c r="F25" i="15"/>
  <c r="Y31" i="15"/>
  <c r="D28" i="15"/>
  <c r="E28" i="15" s="1"/>
  <c r="P27" i="15"/>
  <c r="Y26" i="15"/>
  <c r="D26" i="15"/>
  <c r="E26" i="15" s="1"/>
  <c r="F24" i="15"/>
  <c r="D31" i="15"/>
  <c r="E31" i="15" s="1"/>
  <c r="F27" i="15"/>
  <c r="P26" i="15"/>
  <c r="Y25" i="15"/>
  <c r="D25" i="15"/>
  <c r="E25" i="15" s="1"/>
  <c r="P24" i="15"/>
  <c r="Y23" i="15"/>
  <c r="Y22" i="15"/>
  <c r="Y21" i="15"/>
  <c r="P19" i="15"/>
  <c r="Y18" i="15"/>
  <c r="D18" i="15"/>
  <c r="E18" i="15" s="1"/>
  <c r="F16" i="15"/>
  <c r="P15" i="15"/>
  <c r="Y14" i="15"/>
  <c r="D14" i="15"/>
  <c r="E14" i="15" s="1"/>
  <c r="F12" i="15"/>
  <c r="P11" i="15"/>
  <c r="F21" i="15"/>
  <c r="F20" i="15"/>
  <c r="F19" i="15"/>
  <c r="P18" i="15"/>
  <c r="Y17" i="15"/>
  <c r="D17" i="15"/>
  <c r="E17" i="15" s="1"/>
  <c r="F15" i="15"/>
  <c r="P14" i="15"/>
  <c r="F23" i="15"/>
  <c r="P20" i="15"/>
  <c r="F18" i="15"/>
  <c r="P17" i="15"/>
  <c r="Y16" i="15"/>
  <c r="D16" i="15"/>
  <c r="E16" i="15" s="1"/>
  <c r="F14" i="15"/>
  <c r="P23" i="15"/>
  <c r="D23" i="15"/>
  <c r="E23" i="15" s="1"/>
  <c r="P22" i="15"/>
  <c r="D22" i="15"/>
  <c r="E22" i="15" s="1"/>
  <c r="D21" i="15"/>
  <c r="E21" i="15" s="1"/>
  <c r="Y19" i="15"/>
  <c r="D19" i="15"/>
  <c r="E19" i="15" s="1"/>
  <c r="F17" i="15"/>
  <c r="P16" i="15"/>
  <c r="Y15" i="15"/>
  <c r="Z9" i="15"/>
  <c r="D10" i="15"/>
  <c r="E10" i="15" s="1"/>
  <c r="Y10" i="15"/>
  <c r="D11" i="15"/>
  <c r="E11" i="15" s="1"/>
  <c r="D12" i="15"/>
  <c r="E12" i="15" s="1"/>
  <c r="P12" i="15"/>
  <c r="D13" i="15"/>
  <c r="E13" i="15" s="1"/>
  <c r="P13" i="15"/>
  <c r="F9" i="15"/>
  <c r="F13" i="15"/>
  <c r="F8" i="14"/>
  <c r="G18" i="14"/>
  <c r="D10" i="14"/>
  <c r="E10" i="14" s="1"/>
  <c r="Y10" i="14"/>
  <c r="P11" i="14"/>
  <c r="F12" i="14"/>
  <c r="Y13" i="14"/>
  <c r="Y16" i="14"/>
  <c r="D11" i="14"/>
  <c r="E11" i="14" s="1"/>
  <c r="P12" i="14"/>
  <c r="F13" i="14"/>
  <c r="P13" i="14"/>
  <c r="P14" i="14"/>
  <c r="F15" i="14"/>
  <c r="Y11" i="14"/>
  <c r="D12" i="14"/>
  <c r="E12" i="14" s="1"/>
  <c r="Y12" i="14"/>
  <c r="F14" i="14"/>
  <c r="P37" i="14"/>
  <c r="Y36" i="14"/>
  <c r="D36" i="14"/>
  <c r="E36" i="14" s="1"/>
  <c r="F34" i="14"/>
  <c r="P33" i="14"/>
  <c r="Y32" i="14"/>
  <c r="D32" i="14"/>
  <c r="E32" i="14" s="1"/>
  <c r="F30" i="14"/>
  <c r="P29" i="14"/>
  <c r="F37" i="14"/>
  <c r="P36" i="14"/>
  <c r="Y35" i="14"/>
  <c r="D35" i="14"/>
  <c r="E35" i="14" s="1"/>
  <c r="F33" i="14"/>
  <c r="P32" i="14"/>
  <c r="F36" i="14"/>
  <c r="P35" i="14"/>
  <c r="Y34" i="14"/>
  <c r="Y37" i="14"/>
  <c r="D37" i="14"/>
  <c r="E37" i="14" s="1"/>
  <c r="F35" i="14"/>
  <c r="P34" i="14"/>
  <c r="Y33" i="14"/>
  <c r="D33" i="14"/>
  <c r="E33" i="14" s="1"/>
  <c r="Y31" i="14"/>
  <c r="Y30" i="14"/>
  <c r="Y29" i="14"/>
  <c r="F28" i="14"/>
  <c r="P27" i="14"/>
  <c r="Y26" i="14"/>
  <c r="D26" i="14"/>
  <c r="E26" i="14" s="1"/>
  <c r="F24" i="14"/>
  <c r="P23" i="14"/>
  <c r="Y22" i="14"/>
  <c r="D22" i="14"/>
  <c r="E22" i="14" s="1"/>
  <c r="F29" i="14"/>
  <c r="F27" i="14"/>
  <c r="P26" i="14"/>
  <c r="Y25" i="14"/>
  <c r="D25" i="14"/>
  <c r="E25" i="14" s="1"/>
  <c r="F23" i="14"/>
  <c r="D34" i="14"/>
  <c r="E34" i="14" s="1"/>
  <c r="F31" i="14"/>
  <c r="Y28" i="14"/>
  <c r="D28" i="14"/>
  <c r="E28" i="14" s="1"/>
  <c r="F32" i="14"/>
  <c r="P31" i="14"/>
  <c r="D31" i="14"/>
  <c r="E31" i="14" s="1"/>
  <c r="P30" i="14"/>
  <c r="D30" i="14"/>
  <c r="E30" i="14" s="1"/>
  <c r="D29" i="14"/>
  <c r="E29" i="14" s="1"/>
  <c r="P28" i="14"/>
  <c r="Y27" i="14"/>
  <c r="D27" i="14"/>
  <c r="E27" i="14" s="1"/>
  <c r="F25" i="14"/>
  <c r="P24" i="14"/>
  <c r="P25" i="14"/>
  <c r="D24" i="14"/>
  <c r="E24" i="14" s="1"/>
  <c r="Y23" i="14"/>
  <c r="F20" i="14"/>
  <c r="P19" i="14"/>
  <c r="Y18" i="14"/>
  <c r="D18" i="14"/>
  <c r="E18" i="14" s="1"/>
  <c r="F16" i="14"/>
  <c r="P15" i="14"/>
  <c r="Y14" i="14"/>
  <c r="D14" i="14"/>
  <c r="E14" i="14" s="1"/>
  <c r="F26" i="14"/>
  <c r="F22" i="14"/>
  <c r="F21" i="14"/>
  <c r="F19" i="14"/>
  <c r="P18" i="14"/>
  <c r="Y17" i="14"/>
  <c r="D17" i="14"/>
  <c r="E17" i="14" s="1"/>
  <c r="D23" i="14"/>
  <c r="E23" i="14" s="1"/>
  <c r="P22" i="14"/>
  <c r="P21" i="14"/>
  <c r="D21" i="14"/>
  <c r="E21" i="14" s="1"/>
  <c r="Y20" i="14"/>
  <c r="D20" i="14"/>
  <c r="E20" i="14" s="1"/>
  <c r="Y24" i="14"/>
  <c r="Y21" i="14"/>
  <c r="P20" i="14"/>
  <c r="Y19" i="14"/>
  <c r="D19" i="14"/>
  <c r="E19" i="14" s="1"/>
  <c r="F17" i="14"/>
  <c r="P16" i="14"/>
  <c r="Y15" i="14"/>
  <c r="D15" i="14"/>
  <c r="E15" i="14" s="1"/>
  <c r="F10" i="14"/>
  <c r="P10" i="14"/>
  <c r="F11" i="14"/>
  <c r="D13" i="14"/>
  <c r="E13" i="14" s="1"/>
  <c r="D16" i="14"/>
  <c r="E16" i="14" s="1"/>
  <c r="P17" i="14"/>
  <c r="D34" i="13"/>
  <c r="E34" i="13" s="1"/>
  <c r="Y30" i="13"/>
  <c r="F28" i="13"/>
  <c r="P34" i="13"/>
  <c r="F31" i="13"/>
  <c r="Y29" i="13"/>
  <c r="D35" i="13"/>
  <c r="E35" i="13" s="1"/>
  <c r="Y31" i="13"/>
  <c r="D32" i="13"/>
  <c r="E32" i="13" s="1"/>
  <c r="F34" i="13"/>
  <c r="D28" i="13"/>
  <c r="E28" i="13" s="1"/>
  <c r="P26" i="13"/>
  <c r="F30" i="13"/>
  <c r="P24" i="13"/>
  <c r="D23" i="13"/>
  <c r="E23" i="13" s="1"/>
  <c r="F24" i="13"/>
  <c r="F20" i="13"/>
  <c r="Y18" i="13"/>
  <c r="P22" i="13"/>
  <c r="F19" i="13"/>
  <c r="Y17" i="13"/>
  <c r="F26" i="13"/>
  <c r="Y21" i="13"/>
  <c r="Y20" i="13"/>
  <c r="Y24" i="13"/>
  <c r="F16" i="13"/>
  <c r="Y14" i="13"/>
  <c r="P11" i="13"/>
  <c r="Y28" i="13"/>
  <c r="D19" i="13"/>
  <c r="E19" i="13" s="1"/>
  <c r="P14" i="13"/>
  <c r="F11" i="13"/>
  <c r="Y9" i="13"/>
  <c r="F18" i="13"/>
  <c r="P13" i="13"/>
  <c r="D12" i="13"/>
  <c r="E12" i="13" s="1"/>
  <c r="F10" i="13"/>
  <c r="Y11" i="13"/>
  <c r="P16" i="13"/>
  <c r="P9" i="12"/>
  <c r="P17" i="12"/>
  <c r="L1" i="12"/>
  <c r="Y8" i="12"/>
  <c r="F10" i="12"/>
  <c r="G10" i="12" s="1"/>
  <c r="F8" i="12"/>
  <c r="P8" i="12"/>
  <c r="F9" i="12"/>
  <c r="P35" i="12"/>
  <c r="Y34" i="12"/>
  <c r="F32" i="12"/>
  <c r="P31" i="12"/>
  <c r="F34" i="12"/>
  <c r="Y32" i="12"/>
  <c r="D32" i="12"/>
  <c r="E32" i="12" s="1"/>
  <c r="F30" i="12"/>
  <c r="Y28" i="12"/>
  <c r="D28" i="12"/>
  <c r="E28" i="12" s="1"/>
  <c r="Y35" i="12"/>
  <c r="F33" i="12"/>
  <c r="P32" i="12"/>
  <c r="Y31" i="12"/>
  <c r="F29" i="12"/>
  <c r="P28" i="12"/>
  <c r="Y27" i="12"/>
  <c r="P30" i="12"/>
  <c r="D29" i="12"/>
  <c r="E29" i="12" s="1"/>
  <c r="F27" i="12"/>
  <c r="D26" i="12"/>
  <c r="E26" i="12" s="1"/>
  <c r="F24" i="12"/>
  <c r="P23" i="12"/>
  <c r="D22" i="12"/>
  <c r="E22" i="12" s="1"/>
  <c r="Y33" i="12"/>
  <c r="D30" i="12"/>
  <c r="E30" i="12" s="1"/>
  <c r="P27" i="12"/>
  <c r="D27" i="12"/>
  <c r="E27" i="12" s="1"/>
  <c r="P26" i="12"/>
  <c r="D25" i="12"/>
  <c r="E25" i="12" s="1"/>
  <c r="F23" i="12"/>
  <c r="P22" i="12"/>
  <c r="D33" i="12"/>
  <c r="E33" i="12" s="1"/>
  <c r="F26" i="12"/>
  <c r="Y24" i="12"/>
  <c r="D21" i="12"/>
  <c r="E21" i="12" s="1"/>
  <c r="F19" i="12"/>
  <c r="P18" i="12"/>
  <c r="Y30" i="12"/>
  <c r="P24" i="12"/>
  <c r="D23" i="12"/>
  <c r="E23" i="12" s="1"/>
  <c r="Y20" i="12"/>
  <c r="D20" i="12"/>
  <c r="E20" i="12" s="1"/>
  <c r="F35" i="12"/>
  <c r="F25" i="12"/>
  <c r="Y23" i="12"/>
  <c r="F20" i="12"/>
  <c r="P19" i="12"/>
  <c r="Y18" i="12"/>
  <c r="D18" i="12"/>
  <c r="E18" i="12" s="1"/>
  <c r="Y29" i="12"/>
  <c r="D24" i="12"/>
  <c r="E24" i="12" s="1"/>
  <c r="Y17" i="12"/>
  <c r="Y16" i="12"/>
  <c r="P16" i="12"/>
  <c r="Y15" i="12"/>
  <c r="D15" i="12"/>
  <c r="E15" i="12" s="1"/>
  <c r="F13" i="12"/>
  <c r="P12" i="12"/>
  <c r="Y11" i="12"/>
  <c r="D11" i="12"/>
  <c r="E11" i="12" s="1"/>
  <c r="P34" i="12"/>
  <c r="F22" i="12"/>
  <c r="P20" i="12"/>
  <c r="Y19" i="12"/>
  <c r="F16" i="12"/>
  <c r="P15" i="12"/>
  <c r="Y14" i="12"/>
  <c r="D14" i="12"/>
  <c r="E14" i="12" s="1"/>
  <c r="P25" i="12"/>
  <c r="F21" i="12"/>
  <c r="F18" i="12"/>
  <c r="F17" i="12"/>
  <c r="F15" i="12"/>
  <c r="P14" i="12"/>
  <c r="Y13" i="12"/>
  <c r="D13" i="12"/>
  <c r="E13" i="12" s="1"/>
  <c r="F11" i="12"/>
  <c r="P10" i="12"/>
  <c r="D8" i="12"/>
  <c r="E8" i="12" s="1"/>
  <c r="D9" i="12"/>
  <c r="E9" i="12" s="1"/>
  <c r="Q9" i="12"/>
  <c r="Y9" i="12"/>
  <c r="D12" i="12"/>
  <c r="E12" i="12" s="1"/>
  <c r="P13" i="12"/>
  <c r="D10" i="12"/>
  <c r="E10" i="12" s="1"/>
  <c r="F12" i="12"/>
  <c r="Y12" i="12"/>
  <c r="D16" i="12"/>
  <c r="E16" i="12" s="1"/>
  <c r="D17" i="12"/>
  <c r="E17" i="12" s="1"/>
  <c r="D19" i="12"/>
  <c r="E19" i="12" s="1"/>
  <c r="R13" i="11"/>
  <c r="Q13" i="11"/>
  <c r="D10" i="11"/>
  <c r="E10" i="11" s="1"/>
  <c r="D11" i="11"/>
  <c r="E11" i="11" s="1"/>
  <c r="Y11" i="11"/>
  <c r="D12" i="11"/>
  <c r="E12" i="11" s="1"/>
  <c r="D13" i="11"/>
  <c r="E13" i="11" s="1"/>
  <c r="P37" i="11"/>
  <c r="Y36" i="11"/>
  <c r="D36" i="11"/>
  <c r="E36" i="11" s="1"/>
  <c r="F34" i="11"/>
  <c r="P33" i="11"/>
  <c r="Y32" i="11"/>
  <c r="D32" i="11"/>
  <c r="E32" i="11" s="1"/>
  <c r="F30" i="11"/>
  <c r="P29" i="11"/>
  <c r="F37" i="11"/>
  <c r="P36" i="11"/>
  <c r="Y35" i="11"/>
  <c r="D35" i="11"/>
  <c r="E35" i="11" s="1"/>
  <c r="F33" i="11"/>
  <c r="P32" i="11"/>
  <c r="Y31" i="11"/>
  <c r="D31" i="11"/>
  <c r="E31" i="11" s="1"/>
  <c r="F36" i="11"/>
  <c r="P35" i="11"/>
  <c r="Y34" i="11"/>
  <c r="D34" i="11"/>
  <c r="E34" i="11" s="1"/>
  <c r="F32" i="11"/>
  <c r="P31" i="11"/>
  <c r="Y37" i="11"/>
  <c r="D37" i="11"/>
  <c r="E37" i="11" s="1"/>
  <c r="F35" i="11"/>
  <c r="P34" i="11"/>
  <c r="Y33" i="11"/>
  <c r="D33" i="11"/>
  <c r="E33" i="11" s="1"/>
  <c r="P30" i="11"/>
  <c r="F29" i="11"/>
  <c r="F27" i="11"/>
  <c r="P26" i="11"/>
  <c r="Y25" i="11"/>
  <c r="D25" i="11"/>
  <c r="E25" i="11" s="1"/>
  <c r="F23" i="11"/>
  <c r="P22" i="11"/>
  <c r="Y21" i="11"/>
  <c r="D21" i="11"/>
  <c r="E21" i="11" s="1"/>
  <c r="F31" i="11"/>
  <c r="D30" i="11"/>
  <c r="E30" i="11" s="1"/>
  <c r="Y28" i="11"/>
  <c r="D28" i="11"/>
  <c r="E28" i="11" s="1"/>
  <c r="F26" i="11"/>
  <c r="P25" i="11"/>
  <c r="Y24" i="11"/>
  <c r="D24" i="11"/>
  <c r="E24" i="11" s="1"/>
  <c r="F22" i="11"/>
  <c r="P21" i="11"/>
  <c r="D29" i="11"/>
  <c r="E29" i="11" s="1"/>
  <c r="P28" i="11"/>
  <c r="Y27" i="11"/>
  <c r="D27" i="11"/>
  <c r="E27" i="11" s="1"/>
  <c r="Y30" i="11"/>
  <c r="Y29" i="11"/>
  <c r="F28" i="11"/>
  <c r="P27" i="11"/>
  <c r="Y26" i="11"/>
  <c r="D26" i="11"/>
  <c r="E26" i="11" s="1"/>
  <c r="F24" i="11"/>
  <c r="P23" i="11"/>
  <c r="Y22" i="11"/>
  <c r="D22" i="11"/>
  <c r="E22" i="11" s="1"/>
  <c r="P20" i="11"/>
  <c r="Y19" i="11"/>
  <c r="D19" i="11"/>
  <c r="E19" i="11" s="1"/>
  <c r="F17" i="11"/>
  <c r="P16" i="11"/>
  <c r="Y15" i="11"/>
  <c r="D15" i="11"/>
  <c r="E15" i="11" s="1"/>
  <c r="F13" i="11"/>
  <c r="P12" i="11"/>
  <c r="Y23" i="11"/>
  <c r="F20" i="11"/>
  <c r="P19" i="11"/>
  <c r="Y18" i="11"/>
  <c r="D18" i="11"/>
  <c r="E18" i="11" s="1"/>
  <c r="F16" i="11"/>
  <c r="P15" i="11"/>
  <c r="Y14" i="11"/>
  <c r="D14" i="11"/>
  <c r="E14" i="11" s="1"/>
  <c r="P24" i="11"/>
  <c r="D23" i="11"/>
  <c r="E23" i="11" s="1"/>
  <c r="F21" i="11"/>
  <c r="F19" i="11"/>
  <c r="P18" i="11"/>
  <c r="Y17" i="11"/>
  <c r="D17" i="11"/>
  <c r="E17" i="11" s="1"/>
  <c r="F25" i="11"/>
  <c r="Y20" i="11"/>
  <c r="D20" i="11"/>
  <c r="E20" i="11" s="1"/>
  <c r="F18" i="11"/>
  <c r="P17" i="11"/>
  <c r="Y16" i="11"/>
  <c r="D16" i="11"/>
  <c r="E16" i="11" s="1"/>
  <c r="Y13" i="11"/>
  <c r="F15" i="11"/>
  <c r="F10" i="11"/>
  <c r="P10" i="11"/>
  <c r="F11" i="11"/>
  <c r="F12" i="11"/>
  <c r="F14" i="11"/>
  <c r="Y10" i="11"/>
  <c r="P11" i="11"/>
  <c r="Y12" i="11"/>
  <c r="P14" i="11"/>
  <c r="L1" i="10"/>
  <c r="G20" i="10"/>
  <c r="Y12" i="10"/>
  <c r="P13" i="10"/>
  <c r="F14" i="10"/>
  <c r="D16" i="10"/>
  <c r="E16" i="10" s="1"/>
  <c r="D12" i="10"/>
  <c r="E12" i="10" s="1"/>
  <c r="D13" i="10"/>
  <c r="E13" i="10" s="1"/>
  <c r="Y13" i="10"/>
  <c r="P14" i="10"/>
  <c r="F15" i="10"/>
  <c r="F17" i="10"/>
  <c r="P39" i="10"/>
  <c r="Y38" i="10"/>
  <c r="D38" i="10"/>
  <c r="E38" i="10" s="1"/>
  <c r="F36" i="10"/>
  <c r="P35" i="10"/>
  <c r="Y34" i="10"/>
  <c r="D34" i="10"/>
  <c r="E34" i="10" s="1"/>
  <c r="F32" i="10"/>
  <c r="P31" i="10"/>
  <c r="Y39" i="10"/>
  <c r="D39" i="10"/>
  <c r="E39" i="10" s="1"/>
  <c r="F35" i="10"/>
  <c r="F34" i="10"/>
  <c r="F33" i="10"/>
  <c r="Y30" i="10"/>
  <c r="D30" i="10"/>
  <c r="E30" i="10" s="1"/>
  <c r="F28" i="10"/>
  <c r="P27" i="10"/>
  <c r="Y26" i="10"/>
  <c r="D26" i="10"/>
  <c r="E26" i="10" s="1"/>
  <c r="F24" i="10"/>
  <c r="P23" i="10"/>
  <c r="P38" i="10"/>
  <c r="F37" i="10"/>
  <c r="P34" i="10"/>
  <c r="P33" i="10"/>
  <c r="D33" i="10"/>
  <c r="E33" i="10" s="1"/>
  <c r="P32" i="10"/>
  <c r="D32" i="10"/>
  <c r="E32" i="10" s="1"/>
  <c r="D31" i="10"/>
  <c r="E31" i="10" s="1"/>
  <c r="P30" i="10"/>
  <c r="Y29" i="10"/>
  <c r="D29" i="10"/>
  <c r="E29" i="10" s="1"/>
  <c r="F38" i="10"/>
  <c r="P37" i="10"/>
  <c r="D37" i="10"/>
  <c r="E37" i="10" s="1"/>
  <c r="P36" i="10"/>
  <c r="D36" i="10"/>
  <c r="E36" i="10" s="1"/>
  <c r="D35" i="10"/>
  <c r="E35" i="10" s="1"/>
  <c r="Y33" i="10"/>
  <c r="F39" i="10"/>
  <c r="Y37" i="10"/>
  <c r="Y36" i="10"/>
  <c r="Y35" i="10"/>
  <c r="F31" i="10"/>
  <c r="F29" i="10"/>
  <c r="P28" i="10"/>
  <c r="Y32" i="10"/>
  <c r="Y28" i="10"/>
  <c r="P26" i="10"/>
  <c r="P25" i="10"/>
  <c r="D25" i="10"/>
  <c r="E25" i="10" s="1"/>
  <c r="P24" i="10"/>
  <c r="D24" i="10"/>
  <c r="E24" i="10" s="1"/>
  <c r="F22" i="10"/>
  <c r="P21" i="10"/>
  <c r="Y20" i="10"/>
  <c r="D20" i="10"/>
  <c r="E20" i="10" s="1"/>
  <c r="F18" i="10"/>
  <c r="P17" i="10"/>
  <c r="Y16" i="10"/>
  <c r="D27" i="10"/>
  <c r="E27" i="10" s="1"/>
  <c r="Y25" i="10"/>
  <c r="Y24" i="10"/>
  <c r="Y23" i="10"/>
  <c r="D23" i="10"/>
  <c r="E23" i="10" s="1"/>
  <c r="F21" i="10"/>
  <c r="P20" i="10"/>
  <c r="Y19" i="10"/>
  <c r="D19" i="10"/>
  <c r="E19" i="10" s="1"/>
  <c r="P29" i="10"/>
  <c r="D28" i="10"/>
  <c r="E28" i="10" s="1"/>
  <c r="Y27" i="10"/>
  <c r="Y22" i="10"/>
  <c r="Y31" i="10"/>
  <c r="F30" i="10"/>
  <c r="F27" i="10"/>
  <c r="F26" i="10"/>
  <c r="F25" i="10"/>
  <c r="F23" i="10"/>
  <c r="P22" i="10"/>
  <c r="Y21" i="10"/>
  <c r="D21" i="10"/>
  <c r="E21" i="10" s="1"/>
  <c r="F19" i="10"/>
  <c r="P18" i="10"/>
  <c r="D14" i="10"/>
  <c r="E14" i="10" s="1"/>
  <c r="Y14" i="10"/>
  <c r="P15" i="10"/>
  <c r="F16" i="10"/>
  <c r="Y17" i="10"/>
  <c r="P19" i="10"/>
  <c r="F12" i="10"/>
  <c r="P12" i="10"/>
  <c r="F13" i="10"/>
  <c r="D15" i="10"/>
  <c r="E15" i="10" s="1"/>
  <c r="Y15" i="10"/>
  <c r="P16" i="10"/>
  <c r="D17" i="10"/>
  <c r="E17" i="10" s="1"/>
  <c r="D18" i="10"/>
  <c r="E18" i="10" s="1"/>
  <c r="Y18" i="10"/>
  <c r="D22" i="10"/>
  <c r="E22" i="10" s="1"/>
  <c r="P12" i="9"/>
  <c r="F12" i="9"/>
  <c r="F13" i="9"/>
  <c r="G13" i="9" s="1"/>
  <c r="P39" i="9"/>
  <c r="Y38" i="9"/>
  <c r="D38" i="9"/>
  <c r="E38" i="9" s="1"/>
  <c r="F36" i="9"/>
  <c r="P35" i="9"/>
  <c r="Y34" i="9"/>
  <c r="D34" i="9"/>
  <c r="E34" i="9" s="1"/>
  <c r="F32" i="9"/>
  <c r="P31" i="9"/>
  <c r="F39" i="9"/>
  <c r="P38" i="9"/>
  <c r="Y37" i="9"/>
  <c r="D37" i="9"/>
  <c r="E37" i="9" s="1"/>
  <c r="F35" i="9"/>
  <c r="P34" i="9"/>
  <c r="Y33" i="9"/>
  <c r="D33" i="9"/>
  <c r="E33" i="9" s="1"/>
  <c r="F38" i="9"/>
  <c r="P37" i="9"/>
  <c r="Y36" i="9"/>
  <c r="Y39" i="9"/>
  <c r="D39" i="9"/>
  <c r="E39" i="9" s="1"/>
  <c r="P36" i="9"/>
  <c r="D35" i="9"/>
  <c r="E35" i="9" s="1"/>
  <c r="F33" i="9"/>
  <c r="Y31" i="9"/>
  <c r="Y30" i="9"/>
  <c r="D30" i="9"/>
  <c r="E30" i="9" s="1"/>
  <c r="F28" i="9"/>
  <c r="P27" i="9"/>
  <c r="Y26" i="9"/>
  <c r="D26" i="9"/>
  <c r="E26" i="9" s="1"/>
  <c r="F24" i="9"/>
  <c r="D36" i="9"/>
  <c r="E36" i="9" s="1"/>
  <c r="F34" i="9"/>
  <c r="Y32" i="9"/>
  <c r="D31" i="9"/>
  <c r="E31" i="9" s="1"/>
  <c r="P30" i="9"/>
  <c r="Y29" i="9"/>
  <c r="D29" i="9"/>
  <c r="E29" i="9" s="1"/>
  <c r="F27" i="9"/>
  <c r="P26" i="9"/>
  <c r="Y25" i="9"/>
  <c r="D25" i="9"/>
  <c r="E25" i="9" s="1"/>
  <c r="Y35" i="9"/>
  <c r="P32" i="9"/>
  <c r="F30" i="9"/>
  <c r="P29" i="9"/>
  <c r="Y28" i="9"/>
  <c r="F37" i="9"/>
  <c r="P33" i="9"/>
  <c r="D32" i="9"/>
  <c r="E32" i="9" s="1"/>
  <c r="F31" i="9"/>
  <c r="F29" i="9"/>
  <c r="P28" i="9"/>
  <c r="Y27" i="9"/>
  <c r="D27" i="9"/>
  <c r="E27" i="9" s="1"/>
  <c r="F25" i="9"/>
  <c r="Y24" i="9"/>
  <c r="P23" i="9"/>
  <c r="Y22" i="9"/>
  <c r="D22" i="9"/>
  <c r="E22" i="9" s="1"/>
  <c r="F20" i="9"/>
  <c r="P19" i="9"/>
  <c r="Y18" i="9"/>
  <c r="D18" i="9"/>
  <c r="E18" i="9" s="1"/>
  <c r="F16" i="9"/>
  <c r="P15" i="9"/>
  <c r="D28" i="9"/>
  <c r="E28" i="9" s="1"/>
  <c r="F23" i="9"/>
  <c r="P22" i="9"/>
  <c r="Y21" i="9"/>
  <c r="D21" i="9"/>
  <c r="E21" i="9" s="1"/>
  <c r="F19" i="9"/>
  <c r="P18" i="9"/>
  <c r="Y17" i="9"/>
  <c r="D17" i="9"/>
  <c r="E17" i="9" s="1"/>
  <c r="P25" i="9"/>
  <c r="F22" i="9"/>
  <c r="P21" i="9"/>
  <c r="Y20" i="9"/>
  <c r="D20" i="9"/>
  <c r="E20" i="9" s="1"/>
  <c r="F26" i="9"/>
  <c r="P24" i="9"/>
  <c r="D24" i="9"/>
  <c r="E24" i="9" s="1"/>
  <c r="Y23" i="9"/>
  <c r="D23" i="9"/>
  <c r="E23" i="9" s="1"/>
  <c r="F21" i="9"/>
  <c r="P20" i="9"/>
  <c r="Y19" i="9"/>
  <c r="D19" i="9"/>
  <c r="E19" i="9" s="1"/>
  <c r="AA12" i="9"/>
  <c r="D14" i="9"/>
  <c r="E14" i="9" s="1"/>
  <c r="Y14" i="9"/>
  <c r="F15" i="9"/>
  <c r="F17" i="9"/>
  <c r="Y15" i="9"/>
  <c r="P17" i="9"/>
  <c r="F10" i="9"/>
  <c r="P13" i="9"/>
  <c r="F14" i="9"/>
  <c r="D15" i="9"/>
  <c r="E15" i="9" s="1"/>
  <c r="D16" i="9"/>
  <c r="E16" i="9" s="1"/>
  <c r="P16" i="9"/>
  <c r="F18" i="9"/>
  <c r="D12" i="9"/>
  <c r="E12" i="9" s="1"/>
  <c r="Z12" i="9"/>
  <c r="D13" i="9"/>
  <c r="E13" i="9" s="1"/>
  <c r="Y13" i="9"/>
  <c r="P14" i="9"/>
  <c r="Y16" i="9"/>
  <c r="F14" i="8"/>
  <c r="D16" i="8"/>
  <c r="E16" i="8" s="1"/>
  <c r="Y12" i="8"/>
  <c r="Z12" i="8" s="1"/>
  <c r="D12" i="8"/>
  <c r="E12" i="8" s="1"/>
  <c r="F16" i="8"/>
  <c r="P38" i="8"/>
  <c r="D37" i="8"/>
  <c r="E37" i="8" s="1"/>
  <c r="P34" i="8"/>
  <c r="D33" i="8"/>
  <c r="E33" i="8" s="1"/>
  <c r="P30" i="8"/>
  <c r="P37" i="8"/>
  <c r="D36" i="8"/>
  <c r="E36" i="8" s="1"/>
  <c r="P33" i="8"/>
  <c r="D32" i="8"/>
  <c r="E32" i="8" s="1"/>
  <c r="P36" i="8"/>
  <c r="D35" i="8"/>
  <c r="E35" i="8" s="1"/>
  <c r="P32" i="8"/>
  <c r="D31" i="8"/>
  <c r="E31" i="8" s="1"/>
  <c r="Y34" i="8"/>
  <c r="D29" i="8"/>
  <c r="E29" i="8" s="1"/>
  <c r="P26" i="8"/>
  <c r="D25" i="8"/>
  <c r="E25" i="8" s="1"/>
  <c r="P35" i="8"/>
  <c r="Y30" i="8"/>
  <c r="Y28" i="8"/>
  <c r="P31" i="8"/>
  <c r="F29" i="8"/>
  <c r="Y27" i="8"/>
  <c r="F25" i="8"/>
  <c r="Y38" i="8"/>
  <c r="P25" i="8"/>
  <c r="Y21" i="8"/>
  <c r="F19" i="8"/>
  <c r="Y17" i="8"/>
  <c r="F15" i="8"/>
  <c r="Y13" i="8"/>
  <c r="F28" i="8"/>
  <c r="F24" i="8"/>
  <c r="P21" i="8"/>
  <c r="D20" i="8"/>
  <c r="E20" i="8" s="1"/>
  <c r="D28" i="8"/>
  <c r="E28" i="8" s="1"/>
  <c r="Y24" i="8"/>
  <c r="P23" i="8"/>
  <c r="F21" i="8"/>
  <c r="Y19" i="8"/>
  <c r="F17" i="8"/>
  <c r="Y15" i="8"/>
  <c r="F13" i="8"/>
  <c r="Y16" i="8"/>
  <c r="D18" i="8"/>
  <c r="E18" i="8" s="1"/>
  <c r="F11" i="8"/>
  <c r="P12" i="8"/>
  <c r="P15" i="8"/>
  <c r="Y18" i="8"/>
  <c r="P27" i="8"/>
  <c r="Q23" i="7"/>
  <c r="G24" i="7"/>
  <c r="AA16" i="7"/>
  <c r="AA31" i="7"/>
  <c r="Q14" i="7"/>
  <c r="Z16" i="7"/>
  <c r="R31" i="7"/>
  <c r="Z31" i="7"/>
  <c r="G19" i="7"/>
  <c r="G28" i="7"/>
  <c r="Z28" i="7"/>
  <c r="Z30" i="7"/>
  <c r="G31" i="7"/>
  <c r="R13" i="7"/>
  <c r="G20" i="7"/>
  <c r="AA28" i="7"/>
  <c r="AA20" i="7"/>
  <c r="Z39" i="7"/>
  <c r="AA15" i="7"/>
  <c r="Q13" i="7"/>
  <c r="AA19" i="7"/>
  <c r="Z20" i="7"/>
  <c r="R22" i="7"/>
  <c r="R30" i="7"/>
  <c r="AA35" i="7"/>
  <c r="Z40" i="7"/>
  <c r="Z24" i="7"/>
  <c r="G27" i="7"/>
  <c r="Z32" i="7"/>
  <c r="Z36" i="7"/>
  <c r="G38" i="7"/>
  <c r="Z18" i="7"/>
  <c r="Q22" i="7"/>
  <c r="G23" i="7"/>
  <c r="AA24" i="7"/>
  <c r="Q27" i="7"/>
  <c r="Q30" i="7"/>
  <c r="Q34" i="7"/>
  <c r="AA36" i="7"/>
  <c r="R19" i="7"/>
  <c r="AA22" i="7"/>
  <c r="Z23" i="7"/>
  <c r="AA23" i="7"/>
  <c r="AA13" i="7"/>
  <c r="R14" i="7"/>
  <c r="Q15" i="7"/>
  <c r="Z17" i="7"/>
  <c r="Q19" i="7"/>
  <c r="AA14" i="7"/>
  <c r="R15" i="7"/>
  <c r="Z15" i="7"/>
  <c r="R18" i="7"/>
  <c r="Z19" i="7"/>
  <c r="R23" i="7"/>
  <c r="AA27" i="7"/>
  <c r="Q31" i="7"/>
  <c r="G36" i="7"/>
  <c r="R34" i="7"/>
  <c r="G32" i="7"/>
  <c r="Q35" i="7"/>
  <c r="R35" i="7"/>
  <c r="R27" i="7"/>
  <c r="Z27" i="7"/>
  <c r="R39" i="7"/>
  <c r="Q38" i="7"/>
  <c r="G39" i="7"/>
  <c r="AA40" i="7"/>
  <c r="R38" i="7"/>
  <c r="Z38" i="7"/>
  <c r="Q39" i="7"/>
  <c r="G40" i="7"/>
  <c r="P15" i="19" l="1"/>
  <c r="F11" i="19"/>
  <c r="F24" i="19"/>
  <c r="Y12" i="19"/>
  <c r="Z12" i="19" s="1"/>
  <c r="Y8" i="19"/>
  <c r="P16" i="19"/>
  <c r="P20" i="19"/>
  <c r="P23" i="19"/>
  <c r="R23" i="19" s="1"/>
  <c r="F18" i="19"/>
  <c r="D26" i="19"/>
  <c r="E26" i="19" s="1"/>
  <c r="Y17" i="19"/>
  <c r="Y26" i="19"/>
  <c r="Z26" i="19" s="1"/>
  <c r="P24" i="19"/>
  <c r="D24" i="19"/>
  <c r="E24" i="19" s="1"/>
  <c r="Y27" i="19"/>
  <c r="P22" i="19"/>
  <c r="R22" i="19" s="1"/>
  <c r="P26" i="19"/>
  <c r="F29" i="19"/>
  <c r="D35" i="19"/>
  <c r="E35" i="19" s="1"/>
  <c r="F34" i="19"/>
  <c r="G34" i="19" s="1"/>
  <c r="F31" i="19"/>
  <c r="F35" i="19"/>
  <c r="Y30" i="19"/>
  <c r="Y34" i="19"/>
  <c r="Z34" i="19" s="1"/>
  <c r="Y11" i="19"/>
  <c r="D14" i="19"/>
  <c r="E14" i="19" s="1"/>
  <c r="D10" i="19"/>
  <c r="E10" i="19" s="1"/>
  <c r="P14" i="19"/>
  <c r="R14" i="19" s="1"/>
  <c r="P10" i="19"/>
  <c r="F16" i="19"/>
  <c r="D12" i="19"/>
  <c r="E12" i="19" s="1"/>
  <c r="D8" i="19"/>
  <c r="E8" i="19" s="1"/>
  <c r="F17" i="19"/>
  <c r="D21" i="19"/>
  <c r="E21" i="19" s="1"/>
  <c r="D16" i="19"/>
  <c r="E16" i="19" s="1"/>
  <c r="D20" i="19"/>
  <c r="E20" i="19" s="1"/>
  <c r="P29" i="19"/>
  <c r="P18" i="19"/>
  <c r="F21" i="19"/>
  <c r="F25" i="19"/>
  <c r="G25" i="19" s="1"/>
  <c r="Y24" i="19"/>
  <c r="Y28" i="19"/>
  <c r="F23" i="19"/>
  <c r="D27" i="19"/>
  <c r="E27" i="19" s="1"/>
  <c r="D31" i="19"/>
  <c r="E31" i="19" s="1"/>
  <c r="Y35" i="19"/>
  <c r="D29" i="19"/>
  <c r="E29" i="19" s="1"/>
  <c r="D33" i="19"/>
  <c r="E33" i="19" s="1"/>
  <c r="P27" i="19"/>
  <c r="P31" i="19"/>
  <c r="P35" i="19"/>
  <c r="D11" i="19"/>
  <c r="E11" i="19" s="1"/>
  <c r="P19" i="19"/>
  <c r="F12" i="19"/>
  <c r="Z18" i="19"/>
  <c r="Y21" i="19"/>
  <c r="Z21" i="19" s="1"/>
  <c r="Y13" i="19"/>
  <c r="Y9" i="19"/>
  <c r="F14" i="19"/>
  <c r="F10" i="19"/>
  <c r="D15" i="19"/>
  <c r="E15" i="19" s="1"/>
  <c r="D19" i="19"/>
  <c r="E19" i="19" s="1"/>
  <c r="P21" i="19"/>
  <c r="Y16" i="19"/>
  <c r="Z16" i="19" s="1"/>
  <c r="Y20" i="19"/>
  <c r="F15" i="19"/>
  <c r="F19" i="19"/>
  <c r="D23" i="19"/>
  <c r="E23" i="19" s="1"/>
  <c r="F27" i="19"/>
  <c r="P25" i="19"/>
  <c r="F30" i="19"/>
  <c r="D25" i="19"/>
  <c r="E25" i="19" s="1"/>
  <c r="D28" i="19"/>
  <c r="E28" i="19" s="1"/>
  <c r="P32" i="19"/>
  <c r="Y32" i="19"/>
  <c r="Y29" i="19"/>
  <c r="Z29" i="19" s="1"/>
  <c r="Y33" i="19"/>
  <c r="F28" i="19"/>
  <c r="F32" i="19"/>
  <c r="F13" i="19"/>
  <c r="G13" i="19" s="1"/>
  <c r="F9" i="19"/>
  <c r="D18" i="19"/>
  <c r="E18" i="19" s="1"/>
  <c r="P11" i="19"/>
  <c r="L1" i="15"/>
  <c r="F7" i="15"/>
  <c r="L1" i="20"/>
  <c r="F28" i="18"/>
  <c r="G28" i="18" s="1"/>
  <c r="F32" i="18"/>
  <c r="D16" i="18"/>
  <c r="E16" i="18" s="1"/>
  <c r="D20" i="18"/>
  <c r="E20" i="18" s="1"/>
  <c r="P23" i="18"/>
  <c r="Q23" i="18" s="1"/>
  <c r="D24" i="18"/>
  <c r="E24" i="18" s="1"/>
  <c r="D28" i="18"/>
  <c r="E28" i="18" s="1"/>
  <c r="Y26" i="18"/>
  <c r="F21" i="18"/>
  <c r="G21" i="18" s="1"/>
  <c r="F25" i="18"/>
  <c r="D35" i="18"/>
  <c r="E35" i="18" s="1"/>
  <c r="F34" i="18"/>
  <c r="P30" i="18"/>
  <c r="Q30" i="18" s="1"/>
  <c r="P34" i="18"/>
  <c r="D30" i="18"/>
  <c r="E30" i="18" s="1"/>
  <c r="D34" i="18"/>
  <c r="E34" i="18" s="1"/>
  <c r="L1" i="18"/>
  <c r="AA8" i="12"/>
  <c r="Z8" i="12"/>
  <c r="L1" i="11"/>
  <c r="F8" i="11"/>
  <c r="L1" i="19"/>
  <c r="F11" i="7"/>
  <c r="L1" i="7"/>
  <c r="F12" i="22"/>
  <c r="G12" i="22" s="1"/>
  <c r="F8" i="22"/>
  <c r="F9" i="22"/>
  <c r="G9" i="22" s="1"/>
  <c r="F32" i="22"/>
  <c r="G32" i="22" s="1"/>
  <c r="D33" i="22"/>
  <c r="E33" i="22" s="1"/>
  <c r="F34" i="22"/>
  <c r="G34" i="22" s="1"/>
  <c r="D35" i="22"/>
  <c r="E35" i="22" s="1"/>
  <c r="F25" i="22"/>
  <c r="G25" i="22" s="1"/>
  <c r="F23" i="22"/>
  <c r="G23" i="22" s="1"/>
  <c r="F22" i="22"/>
  <c r="G22" i="22" s="1"/>
  <c r="F19" i="22"/>
  <c r="G19" i="22" s="1"/>
  <c r="D26" i="22"/>
  <c r="E26" i="22" s="1"/>
  <c r="F15" i="22"/>
  <c r="G15" i="22" s="1"/>
  <c r="F14" i="22"/>
  <c r="G14" i="22" s="1"/>
  <c r="F13" i="22"/>
  <c r="G13" i="22" s="1"/>
  <c r="F11" i="22"/>
  <c r="G11" i="22" s="1"/>
  <c r="D13" i="22"/>
  <c r="E13" i="22" s="1"/>
  <c r="D10" i="22"/>
  <c r="E10" i="22" s="1"/>
  <c r="F28" i="22"/>
  <c r="G28" i="22" s="1"/>
  <c r="F30" i="22"/>
  <c r="G30" i="22" s="1"/>
  <c r="D27" i="22"/>
  <c r="E27" i="22" s="1"/>
  <c r="F26" i="22"/>
  <c r="G26" i="22" s="1"/>
  <c r="F16" i="22"/>
  <c r="G16" i="22" s="1"/>
  <c r="F17" i="22"/>
  <c r="G17" i="22" s="1"/>
  <c r="D12" i="22"/>
  <c r="E12" i="22" s="1"/>
  <c r="D8" i="22"/>
  <c r="E8" i="22" s="1"/>
  <c r="F10" i="22"/>
  <c r="D11" i="22"/>
  <c r="E11" i="22" s="1"/>
  <c r="D30" i="22"/>
  <c r="E30" i="22" s="1"/>
  <c r="F31" i="22"/>
  <c r="G31" i="22" s="1"/>
  <c r="D32" i="22"/>
  <c r="E32" i="22" s="1"/>
  <c r="F33" i="22"/>
  <c r="G33" i="22" s="1"/>
  <c r="D23" i="22"/>
  <c r="E23" i="22" s="1"/>
  <c r="D21" i="22"/>
  <c r="E21" i="22" s="1"/>
  <c r="D20" i="22"/>
  <c r="E20" i="22" s="1"/>
  <c r="D18" i="22"/>
  <c r="E18" i="22" s="1"/>
  <c r="F21" i="22"/>
  <c r="G21" i="22" s="1"/>
  <c r="F24" i="22"/>
  <c r="G24" i="22" s="1"/>
  <c r="D31" i="22"/>
  <c r="E31" i="22" s="1"/>
  <c r="D22" i="22"/>
  <c r="E22" i="22" s="1"/>
  <c r="F18" i="22"/>
  <c r="G18" i="22" s="1"/>
  <c r="D29" i="22"/>
  <c r="E29" i="22" s="1"/>
  <c r="D19" i="22"/>
  <c r="E19" i="22" s="1"/>
  <c r="D34" i="22"/>
  <c r="E34" i="22" s="1"/>
  <c r="F35" i="22"/>
  <c r="G35" i="22" s="1"/>
  <c r="F27" i="22"/>
  <c r="G27" i="22" s="1"/>
  <c r="D28" i="22"/>
  <c r="E28" i="22" s="1"/>
  <c r="F29" i="22"/>
  <c r="G29" i="22" s="1"/>
  <c r="D25" i="22"/>
  <c r="E25" i="22" s="1"/>
  <c r="D24" i="22"/>
  <c r="E24" i="22" s="1"/>
  <c r="F20" i="22"/>
  <c r="G20" i="22" s="1"/>
  <c r="D14" i="22"/>
  <c r="E14" i="22" s="1"/>
  <c r="D17" i="22"/>
  <c r="E17" i="22" s="1"/>
  <c r="D16" i="22"/>
  <c r="E16" i="22" s="1"/>
  <c r="D15" i="22"/>
  <c r="E15" i="22" s="1"/>
  <c r="D9" i="22"/>
  <c r="E9" i="22" s="1"/>
  <c r="P17" i="8"/>
  <c r="Y11" i="8"/>
  <c r="D26" i="8"/>
  <c r="E26" i="8" s="1"/>
  <c r="Y16" i="13"/>
  <c r="P12" i="13"/>
  <c r="F8" i="13"/>
  <c r="D11" i="13"/>
  <c r="E11" i="13" s="1"/>
  <c r="P8" i="13"/>
  <c r="F13" i="13"/>
  <c r="G13" i="13" s="1"/>
  <c r="P35" i="13"/>
  <c r="P31" i="13"/>
  <c r="R31" i="13" s="1"/>
  <c r="P27" i="13"/>
  <c r="D33" i="13"/>
  <c r="E33" i="13" s="1"/>
  <c r="D29" i="13"/>
  <c r="E29" i="13" s="1"/>
  <c r="P32" i="13"/>
  <c r="R32" i="13" s="1"/>
  <c r="Y26" i="13"/>
  <c r="P28" i="13"/>
  <c r="Y25" i="13"/>
  <c r="Z25" i="13" s="1"/>
  <c r="F25" i="13"/>
  <c r="G25" i="13" s="1"/>
  <c r="F29" i="13"/>
  <c r="F22" i="13"/>
  <c r="D18" i="13"/>
  <c r="E18" i="13" s="1"/>
  <c r="D21" i="13"/>
  <c r="E21" i="13" s="1"/>
  <c r="D17" i="13"/>
  <c r="E17" i="13" s="1"/>
  <c r="Y22" i="13"/>
  <c r="D20" i="13"/>
  <c r="E20" i="13" s="1"/>
  <c r="P17" i="13"/>
  <c r="D14" i="13"/>
  <c r="E14" i="13" s="1"/>
  <c r="D10" i="13"/>
  <c r="E10" i="13" s="1"/>
  <c r="F17" i="13"/>
  <c r="G17" i="13" s="1"/>
  <c r="D13" i="13"/>
  <c r="E13" i="13" s="1"/>
  <c r="D9" i="13"/>
  <c r="E9" i="13" s="1"/>
  <c r="F14" i="13"/>
  <c r="D8" i="13"/>
  <c r="E8" i="13" s="1"/>
  <c r="F9" i="13"/>
  <c r="G9" i="13" s="1"/>
  <c r="Q33" i="7"/>
  <c r="AA30" i="7"/>
  <c r="AA18" i="7"/>
  <c r="Z14" i="7"/>
  <c r="Z13" i="7"/>
  <c r="Z26" i="7"/>
  <c r="Q17" i="7"/>
  <c r="D22" i="8"/>
  <c r="E22" i="8" s="1"/>
  <c r="D14" i="8"/>
  <c r="E14" i="8" s="1"/>
  <c r="P11" i="8"/>
  <c r="P19" i="8"/>
  <c r="P13" i="8"/>
  <c r="R13" i="8" s="1"/>
  <c r="D15" i="8"/>
  <c r="E15" i="8" s="1"/>
  <c r="D19" i="8"/>
  <c r="E19" i="8" s="1"/>
  <c r="D23" i="8"/>
  <c r="E23" i="8" s="1"/>
  <c r="F26" i="8"/>
  <c r="Y20" i="8"/>
  <c r="Z20" i="8" s="1"/>
  <c r="Y26" i="8"/>
  <c r="P14" i="8"/>
  <c r="P18" i="8"/>
  <c r="Q18" i="8" s="1"/>
  <c r="P22" i="8"/>
  <c r="P24" i="8"/>
  <c r="P28" i="8"/>
  <c r="F36" i="8"/>
  <c r="D34" i="8"/>
  <c r="E34" i="8" s="1"/>
  <c r="Y25" i="8"/>
  <c r="Y29" i="8"/>
  <c r="Y31" i="8"/>
  <c r="Y35" i="8"/>
  <c r="Y32" i="8"/>
  <c r="Y36" i="8"/>
  <c r="Z36" i="8" s="1"/>
  <c r="F31" i="8"/>
  <c r="G31" i="8" s="1"/>
  <c r="F35" i="8"/>
  <c r="G35" i="8" s="1"/>
  <c r="F20" i="8"/>
  <c r="Y22" i="8"/>
  <c r="Y23" i="8"/>
  <c r="R9" i="12"/>
  <c r="D15" i="13"/>
  <c r="E15" i="13" s="1"/>
  <c r="Y15" i="13"/>
  <c r="D16" i="13"/>
  <c r="E16" i="13" s="1"/>
  <c r="P10" i="13"/>
  <c r="Q10" i="13" s="1"/>
  <c r="F15" i="13"/>
  <c r="G15" i="13" s="1"/>
  <c r="Y10" i="13"/>
  <c r="P15" i="13"/>
  <c r="R15" i="13" s="1"/>
  <c r="P25" i="13"/>
  <c r="D24" i="13"/>
  <c r="E24" i="13" s="1"/>
  <c r="P18" i="13"/>
  <c r="P23" i="13"/>
  <c r="Q23" i="13" s="1"/>
  <c r="F23" i="13"/>
  <c r="Y23" i="13"/>
  <c r="Y32" i="13"/>
  <c r="P29" i="13"/>
  <c r="Q29" i="13" s="1"/>
  <c r="P33" i="13"/>
  <c r="Y35" i="13"/>
  <c r="Y33" i="13"/>
  <c r="D30" i="13"/>
  <c r="E30" i="13" s="1"/>
  <c r="Y34" i="13"/>
  <c r="F13" i="20"/>
  <c r="G13" i="20" s="1"/>
  <c r="F11" i="20"/>
  <c r="P11" i="20"/>
  <c r="F9" i="20"/>
  <c r="G9" i="20" s="1"/>
  <c r="Y11" i="20"/>
  <c r="F32" i="20"/>
  <c r="F28" i="20"/>
  <c r="Y33" i="20"/>
  <c r="Y29" i="20"/>
  <c r="D35" i="20"/>
  <c r="E35" i="20" s="1"/>
  <c r="Y28" i="20"/>
  <c r="Y24" i="20"/>
  <c r="F27" i="20"/>
  <c r="G27" i="20" s="1"/>
  <c r="D23" i="20"/>
  <c r="E23" i="20" s="1"/>
  <c r="D26" i="20"/>
  <c r="E26" i="20" s="1"/>
  <c r="F29" i="20"/>
  <c r="G29" i="20" s="1"/>
  <c r="P26" i="20"/>
  <c r="P22" i="20"/>
  <c r="F19" i="20"/>
  <c r="F15" i="20"/>
  <c r="P21" i="20"/>
  <c r="P17" i="20"/>
  <c r="P13" i="20"/>
  <c r="Y19" i="20"/>
  <c r="P23" i="20"/>
  <c r="Y18" i="20"/>
  <c r="Y14" i="20"/>
  <c r="P9" i="20"/>
  <c r="D15" i="20"/>
  <c r="E15" i="20" s="1"/>
  <c r="Y9" i="20"/>
  <c r="F8" i="20"/>
  <c r="Y12" i="20"/>
  <c r="F12" i="20"/>
  <c r="G12" i="20" s="1"/>
  <c r="P35" i="20"/>
  <c r="P31" i="20"/>
  <c r="P27" i="20"/>
  <c r="D33" i="20"/>
  <c r="E33" i="20" s="1"/>
  <c r="D29" i="20"/>
  <c r="E29" i="20" s="1"/>
  <c r="P33" i="20"/>
  <c r="Y27" i="20"/>
  <c r="D24" i="20"/>
  <c r="E24" i="20" s="1"/>
  <c r="F25" i="20"/>
  <c r="Y32" i="20"/>
  <c r="F24" i="20"/>
  <c r="P28" i="20"/>
  <c r="Y25" i="20"/>
  <c r="D22" i="20"/>
  <c r="E22" i="20" s="1"/>
  <c r="P18" i="20"/>
  <c r="P14" i="20"/>
  <c r="Y20" i="20"/>
  <c r="Y16" i="20"/>
  <c r="Y22" i="20"/>
  <c r="D19" i="20"/>
  <c r="E19" i="20" s="1"/>
  <c r="F22" i="20"/>
  <c r="D18" i="20"/>
  <c r="E18" i="20" s="1"/>
  <c r="D14" i="20"/>
  <c r="E14" i="20" s="1"/>
  <c r="Y10" i="12"/>
  <c r="F14" i="12"/>
  <c r="P11" i="12"/>
  <c r="D34" i="12"/>
  <c r="E34" i="12" s="1"/>
  <c r="P33" i="12"/>
  <c r="P29" i="12"/>
  <c r="D35" i="12"/>
  <c r="E35" i="12" s="1"/>
  <c r="D31" i="12"/>
  <c r="E31" i="12" s="1"/>
  <c r="F31" i="12"/>
  <c r="G31" i="12" s="1"/>
  <c r="Y26" i="12"/>
  <c r="Y22" i="12"/>
  <c r="F28" i="12"/>
  <c r="Y25" i="12"/>
  <c r="Y21" i="12"/>
  <c r="P21" i="12"/>
  <c r="Q17" i="16"/>
  <c r="AA38" i="7"/>
  <c r="Z34" i="7"/>
  <c r="R33" i="7"/>
  <c r="R37" i="7"/>
  <c r="R21" i="7"/>
  <c r="Q37" i="7"/>
  <c r="F12" i="8"/>
  <c r="P16" i="8"/>
  <c r="P20" i="8"/>
  <c r="R20" i="8" s="1"/>
  <c r="D24" i="8"/>
  <c r="E24" i="8" s="1"/>
  <c r="F18" i="8"/>
  <c r="F22" i="8"/>
  <c r="D13" i="8"/>
  <c r="E13" i="8" s="1"/>
  <c r="D17" i="8"/>
  <c r="E17" i="8" s="1"/>
  <c r="D21" i="8"/>
  <c r="E21" i="8" s="1"/>
  <c r="D30" i="8"/>
  <c r="E30" i="8" s="1"/>
  <c r="D27" i="8"/>
  <c r="E27" i="8" s="1"/>
  <c r="F30" i="8"/>
  <c r="P29" i="8"/>
  <c r="F23" i="8"/>
  <c r="F27" i="8"/>
  <c r="G27" i="8" s="1"/>
  <c r="D38" i="8"/>
  <c r="E38" i="8" s="1"/>
  <c r="F33" i="8"/>
  <c r="F37" i="8"/>
  <c r="F34" i="8"/>
  <c r="G34" i="8" s="1"/>
  <c r="F38" i="8"/>
  <c r="Y33" i="8"/>
  <c r="Y37" i="8"/>
  <c r="Y14" i="8"/>
  <c r="D11" i="8"/>
  <c r="E11" i="8" s="1"/>
  <c r="F32" i="8"/>
  <c r="Y19" i="13"/>
  <c r="Y12" i="13"/>
  <c r="D31" i="13"/>
  <c r="E31" i="13" s="1"/>
  <c r="Y13" i="13"/>
  <c r="AA13" i="13" s="1"/>
  <c r="F21" i="13"/>
  <c r="F12" i="13"/>
  <c r="P20" i="13"/>
  <c r="P21" i="13"/>
  <c r="R21" i="13" s="1"/>
  <c r="Y27" i="13"/>
  <c r="D22" i="13"/>
  <c r="E22" i="13" s="1"/>
  <c r="P19" i="13"/>
  <c r="D25" i="13"/>
  <c r="E25" i="13" s="1"/>
  <c r="F27" i="13"/>
  <c r="D27" i="13"/>
  <c r="E27" i="13" s="1"/>
  <c r="D26" i="13"/>
  <c r="E26" i="13" s="1"/>
  <c r="F33" i="13"/>
  <c r="G33" i="13" s="1"/>
  <c r="P30" i="13"/>
  <c r="Q30" i="13" s="1"/>
  <c r="F35" i="13"/>
  <c r="F32" i="13"/>
  <c r="P9" i="13"/>
  <c r="Q9" i="13" s="1"/>
  <c r="Q20" i="7"/>
  <c r="Q24" i="7"/>
  <c r="Q28" i="7"/>
  <c r="R28" i="7"/>
  <c r="R32" i="7"/>
  <c r="Q32" i="7"/>
  <c r="Q40" i="7"/>
  <c r="AA17" i="7"/>
  <c r="Z21" i="7"/>
  <c r="AA25" i="7"/>
  <c r="Z29" i="7"/>
  <c r="Z33" i="7"/>
  <c r="AA37" i="7"/>
  <c r="AA33" i="7"/>
  <c r="R36" i="7"/>
  <c r="Z37" i="7"/>
  <c r="R24" i="7"/>
  <c r="Q36" i="7"/>
  <c r="Z25" i="7"/>
  <c r="R20" i="7"/>
  <c r="Q16" i="7"/>
  <c r="AA29" i="7"/>
  <c r="R16" i="7"/>
  <c r="R40" i="7"/>
  <c r="AA21" i="7"/>
  <c r="R8" i="20"/>
  <c r="AA8" i="13"/>
  <c r="AA26" i="7"/>
  <c r="AA34" i="7"/>
  <c r="R17" i="7"/>
  <c r="R25" i="7"/>
  <c r="Z8" i="13"/>
  <c r="R17" i="16"/>
  <c r="Q8" i="20"/>
  <c r="Z22" i="7"/>
  <c r="Q18" i="7"/>
  <c r="Z35" i="7"/>
  <c r="Q29" i="7"/>
  <c r="AA39" i="7"/>
  <c r="R29" i="7"/>
  <c r="Q25" i="7"/>
  <c r="Q26" i="7"/>
  <c r="Q21" i="7"/>
  <c r="R26" i="7"/>
  <c r="R12" i="9"/>
  <c r="Q12" i="9"/>
  <c r="G8" i="20"/>
  <c r="G16" i="20"/>
  <c r="G20" i="20"/>
  <c r="G17" i="20"/>
  <c r="G21" i="20"/>
  <c r="Z13" i="20"/>
  <c r="AA13" i="20"/>
  <c r="AA17" i="20"/>
  <c r="Z17" i="20"/>
  <c r="AA21" i="20"/>
  <c r="Z21" i="20"/>
  <c r="R32" i="20"/>
  <c r="Q32" i="20"/>
  <c r="R29" i="20"/>
  <c r="Q29" i="20"/>
  <c r="Q24" i="20"/>
  <c r="R24" i="20"/>
  <c r="G33" i="20"/>
  <c r="G26" i="20"/>
  <c r="G34" i="20"/>
  <c r="G31" i="20"/>
  <c r="G35" i="20"/>
  <c r="AA30" i="20"/>
  <c r="Z30" i="20"/>
  <c r="AA34" i="20"/>
  <c r="Z34" i="20"/>
  <c r="R10" i="20"/>
  <c r="Q10" i="20"/>
  <c r="AA8" i="20"/>
  <c r="Z8" i="20"/>
  <c r="G22" i="20"/>
  <c r="Z22" i="20"/>
  <c r="Z16" i="20"/>
  <c r="AA16" i="20"/>
  <c r="Z20" i="20"/>
  <c r="AA20" i="20"/>
  <c r="Q18" i="20"/>
  <c r="AA25" i="20"/>
  <c r="Z25" i="20"/>
  <c r="R28" i="20"/>
  <c r="G24" i="20"/>
  <c r="AA32" i="20"/>
  <c r="Z32" i="20"/>
  <c r="G25" i="20"/>
  <c r="AA27" i="20"/>
  <c r="R33" i="20"/>
  <c r="Q33" i="20"/>
  <c r="Q27" i="20"/>
  <c r="R31" i="20"/>
  <c r="Q31" i="20"/>
  <c r="R35" i="20"/>
  <c r="Q35" i="20"/>
  <c r="R12" i="20"/>
  <c r="Q12" i="20"/>
  <c r="R11" i="20"/>
  <c r="Q11" i="20"/>
  <c r="G11" i="20"/>
  <c r="AA14" i="20"/>
  <c r="Z14" i="20"/>
  <c r="AA18" i="20"/>
  <c r="Z18" i="20"/>
  <c r="Z19" i="20"/>
  <c r="Q13" i="20"/>
  <c r="R13" i="20"/>
  <c r="Q17" i="20"/>
  <c r="R17" i="20"/>
  <c r="G15" i="20"/>
  <c r="G19" i="20"/>
  <c r="R22" i="20"/>
  <c r="Q22" i="20"/>
  <c r="Z24" i="20"/>
  <c r="AA28" i="20"/>
  <c r="Z28" i="20"/>
  <c r="AA33" i="20"/>
  <c r="G28" i="20"/>
  <c r="G32" i="20"/>
  <c r="Z12" i="20"/>
  <c r="G10" i="20"/>
  <c r="Q9" i="20"/>
  <c r="R15" i="20"/>
  <c r="Q15" i="20"/>
  <c r="R19" i="20"/>
  <c r="Q19" i="20"/>
  <c r="R16" i="20"/>
  <c r="Q16" i="20"/>
  <c r="R20" i="20"/>
  <c r="Q20" i="20"/>
  <c r="G14" i="20"/>
  <c r="G18" i="20"/>
  <c r="G23" i="20"/>
  <c r="AA26" i="20"/>
  <c r="Z26" i="20"/>
  <c r="Z23" i="20"/>
  <c r="AA23" i="20"/>
  <c r="AA31" i="20"/>
  <c r="Z31" i="20"/>
  <c r="R25" i="20"/>
  <c r="Q25" i="20"/>
  <c r="G30" i="20"/>
  <c r="AA35" i="20"/>
  <c r="Z35" i="20"/>
  <c r="Q30" i="20"/>
  <c r="R30" i="20"/>
  <c r="Q34" i="20"/>
  <c r="R34" i="20"/>
  <c r="AA10" i="20"/>
  <c r="Z10" i="20"/>
  <c r="AA15" i="20"/>
  <c r="Z15" i="20"/>
  <c r="AA9" i="19"/>
  <c r="Z9" i="19"/>
  <c r="G24" i="19"/>
  <c r="G14" i="19"/>
  <c r="Z8" i="19"/>
  <c r="AA8" i="19"/>
  <c r="R21" i="19"/>
  <c r="Q21" i="19"/>
  <c r="Z20" i="19"/>
  <c r="AA20" i="19"/>
  <c r="G15" i="19"/>
  <c r="G19" i="19"/>
  <c r="G27" i="19"/>
  <c r="Q25" i="19"/>
  <c r="R25" i="19"/>
  <c r="G30" i="19"/>
  <c r="R32" i="19"/>
  <c r="Q32" i="19"/>
  <c r="AA32" i="19"/>
  <c r="Z32" i="19"/>
  <c r="AA29" i="19"/>
  <c r="Z33" i="19"/>
  <c r="AA33" i="19"/>
  <c r="G28" i="19"/>
  <c r="G32" i="19"/>
  <c r="AA11" i="19"/>
  <c r="Z11" i="19"/>
  <c r="AA14" i="19"/>
  <c r="Z14" i="19"/>
  <c r="R15" i="19"/>
  <c r="Q15" i="19"/>
  <c r="AA13" i="19"/>
  <c r="Z13" i="19"/>
  <c r="AA15" i="19"/>
  <c r="Z15" i="19"/>
  <c r="AA19" i="19"/>
  <c r="Z19" i="19"/>
  <c r="Q17" i="19"/>
  <c r="R17" i="19"/>
  <c r="G22" i="19"/>
  <c r="Z22" i="19"/>
  <c r="AA22" i="19"/>
  <c r="AA23" i="19"/>
  <c r="Z23" i="19"/>
  <c r="AA31" i="19"/>
  <c r="Z31" i="19"/>
  <c r="G26" i="19"/>
  <c r="AA25" i="19"/>
  <c r="Z25" i="19"/>
  <c r="R28" i="19"/>
  <c r="Q28" i="19"/>
  <c r="G33" i="19"/>
  <c r="R33" i="19"/>
  <c r="Q33" i="19"/>
  <c r="Q30" i="19"/>
  <c r="R30" i="19"/>
  <c r="Q34" i="19"/>
  <c r="R34" i="19"/>
  <c r="R8" i="19"/>
  <c r="Q8" i="19"/>
  <c r="R11" i="19"/>
  <c r="Q11" i="19"/>
  <c r="AA21" i="19"/>
  <c r="R10" i="19"/>
  <c r="Q10" i="19"/>
  <c r="G16" i="19"/>
  <c r="Q9" i="19"/>
  <c r="R9" i="19"/>
  <c r="R16" i="19"/>
  <c r="Q16" i="19"/>
  <c r="R20" i="19"/>
  <c r="Q20" i="19"/>
  <c r="Q23" i="19"/>
  <c r="G18" i="19"/>
  <c r="AA17" i="19"/>
  <c r="Z17" i="19"/>
  <c r="AA26" i="19"/>
  <c r="R24" i="19"/>
  <c r="Q24" i="19"/>
  <c r="Z27" i="19"/>
  <c r="AA27" i="19"/>
  <c r="R26" i="19"/>
  <c r="Q26" i="19"/>
  <c r="G29" i="19"/>
  <c r="G31" i="19"/>
  <c r="G35" i="19"/>
  <c r="Z30" i="19"/>
  <c r="AA30" i="19"/>
  <c r="AA34" i="19"/>
  <c r="R12" i="19"/>
  <c r="Q12" i="19"/>
  <c r="G9" i="19"/>
  <c r="G12" i="19"/>
  <c r="G20" i="19"/>
  <c r="Q14" i="19"/>
  <c r="G11" i="19"/>
  <c r="Q13" i="19"/>
  <c r="R13" i="19"/>
  <c r="G10" i="19"/>
  <c r="G17" i="19"/>
  <c r="R29" i="19"/>
  <c r="Q29" i="19"/>
  <c r="R18" i="19"/>
  <c r="Q18" i="19"/>
  <c r="G21" i="19"/>
  <c r="Z24" i="19"/>
  <c r="AA24" i="19"/>
  <c r="AA28" i="19"/>
  <c r="Z28" i="19"/>
  <c r="G23" i="19"/>
  <c r="AA35" i="19"/>
  <c r="Z35" i="19"/>
  <c r="R27" i="19"/>
  <c r="Q27" i="19"/>
  <c r="R31" i="19"/>
  <c r="Q31" i="19"/>
  <c r="R35" i="19"/>
  <c r="Q35" i="19"/>
  <c r="R19" i="19"/>
  <c r="Q19" i="19"/>
  <c r="AA10" i="19"/>
  <c r="Z10" i="19"/>
  <c r="AA12" i="18"/>
  <c r="Z12" i="18"/>
  <c r="R18" i="18"/>
  <c r="Q18" i="18"/>
  <c r="AA21" i="18"/>
  <c r="Z21" i="18"/>
  <c r="AA20" i="18"/>
  <c r="Z20" i="18"/>
  <c r="R29" i="18"/>
  <c r="Q29" i="18"/>
  <c r="AA34" i="18"/>
  <c r="Z34" i="18"/>
  <c r="R22" i="18"/>
  <c r="Q22" i="18"/>
  <c r="R9" i="18"/>
  <c r="Q9" i="18"/>
  <c r="AA13" i="18"/>
  <c r="Z13" i="18"/>
  <c r="G12" i="18"/>
  <c r="R14" i="18"/>
  <c r="Q14" i="18"/>
  <c r="G9" i="18"/>
  <c r="G13" i="18"/>
  <c r="Z22" i="18"/>
  <c r="AA22" i="18"/>
  <c r="G23" i="18"/>
  <c r="R13" i="18"/>
  <c r="Q13" i="18"/>
  <c r="R17" i="18"/>
  <c r="Q17" i="18"/>
  <c r="R21" i="18"/>
  <c r="Q21" i="18"/>
  <c r="R25" i="18"/>
  <c r="Q25" i="18"/>
  <c r="AA35" i="18"/>
  <c r="Z35" i="18"/>
  <c r="G30" i="18"/>
  <c r="Z23" i="18"/>
  <c r="AA23" i="18"/>
  <c r="G29" i="18"/>
  <c r="AA32" i="18"/>
  <c r="Z32" i="18"/>
  <c r="Q27" i="18"/>
  <c r="R27" i="18"/>
  <c r="R31" i="18"/>
  <c r="Q31" i="18"/>
  <c r="R35" i="18"/>
  <c r="Q35" i="18"/>
  <c r="AA8" i="18"/>
  <c r="Z8" i="18"/>
  <c r="Q11" i="18"/>
  <c r="R11" i="18"/>
  <c r="Q12" i="18"/>
  <c r="R12" i="18"/>
  <c r="G16" i="18"/>
  <c r="G20" i="18"/>
  <c r="G33" i="18"/>
  <c r="AA16" i="18"/>
  <c r="Z16" i="18"/>
  <c r="AA24" i="18"/>
  <c r="Z24" i="18"/>
  <c r="AA27" i="18"/>
  <c r="Z27" i="18"/>
  <c r="G27" i="18"/>
  <c r="G31" i="18"/>
  <c r="G35" i="18"/>
  <c r="R10" i="18"/>
  <c r="Q10" i="18"/>
  <c r="G8" i="18"/>
  <c r="G10" i="18"/>
  <c r="AA14" i="18"/>
  <c r="Z14" i="18"/>
  <c r="Z15" i="18"/>
  <c r="AA15" i="18"/>
  <c r="G15" i="18"/>
  <c r="Z17" i="18"/>
  <c r="AA17" i="18"/>
  <c r="AA18" i="18"/>
  <c r="Z18" i="18"/>
  <c r="G24" i="18"/>
  <c r="Z19" i="18"/>
  <c r="AA19" i="18"/>
  <c r="G14" i="18"/>
  <c r="G18" i="18"/>
  <c r="G22" i="18"/>
  <c r="G26" i="18"/>
  <c r="R32" i="18"/>
  <c r="Q32" i="18"/>
  <c r="Q24" i="18"/>
  <c r="R24" i="18"/>
  <c r="R33" i="18"/>
  <c r="Q33" i="18"/>
  <c r="Z29" i="18"/>
  <c r="AA29" i="18"/>
  <c r="Z33" i="18"/>
  <c r="AA33" i="18"/>
  <c r="G32" i="18"/>
  <c r="Q16" i="18"/>
  <c r="R16" i="18"/>
  <c r="Q8" i="18"/>
  <c r="R8" i="18"/>
  <c r="R28" i="18"/>
  <c r="Q28" i="18"/>
  <c r="AA25" i="18"/>
  <c r="Z25" i="18"/>
  <c r="AA28" i="18"/>
  <c r="Z28" i="18"/>
  <c r="Z30" i="18"/>
  <c r="AA30" i="18"/>
  <c r="AA9" i="18"/>
  <c r="Z9" i="18"/>
  <c r="Z10" i="18"/>
  <c r="AA10" i="18"/>
  <c r="G17" i="18"/>
  <c r="G19" i="18"/>
  <c r="Z11" i="18"/>
  <c r="AA11" i="18"/>
  <c r="R15" i="18"/>
  <c r="Q15" i="18"/>
  <c r="R19" i="18"/>
  <c r="Q19" i="18"/>
  <c r="AA31" i="18"/>
  <c r="Z31" i="18"/>
  <c r="Q20" i="18"/>
  <c r="R20" i="18"/>
  <c r="R26" i="18"/>
  <c r="Q26" i="18"/>
  <c r="R23" i="18"/>
  <c r="Z26" i="18"/>
  <c r="AA26" i="18"/>
  <c r="G25" i="18"/>
  <c r="G34" i="18"/>
  <c r="Q34" i="18"/>
  <c r="R34" i="18"/>
  <c r="R32" i="17"/>
  <c r="R25" i="17"/>
  <c r="R17" i="17"/>
  <c r="R20" i="17"/>
  <c r="R35" i="17"/>
  <c r="R39" i="17"/>
  <c r="R24" i="17"/>
  <c r="R16" i="17"/>
  <c r="R29" i="17"/>
  <c r="R19" i="17"/>
  <c r="R23" i="17"/>
  <c r="R27" i="17"/>
  <c r="R18" i="17"/>
  <c r="R22" i="17"/>
  <c r="R26" i="17"/>
  <c r="R31" i="17"/>
  <c r="R36" i="17"/>
  <c r="R28" i="17"/>
  <c r="R15" i="17"/>
  <c r="R40" i="17"/>
  <c r="R38" i="17"/>
  <c r="R33" i="17"/>
  <c r="R37" i="17"/>
  <c r="R41" i="17"/>
  <c r="R14" i="17"/>
  <c r="R30" i="17"/>
  <c r="R21" i="17"/>
  <c r="R34" i="17"/>
  <c r="Q32" i="17"/>
  <c r="G39" i="17"/>
  <c r="AA27" i="17"/>
  <c r="Z27" i="17"/>
  <c r="AA23" i="17"/>
  <c r="Z23" i="17"/>
  <c r="Z29" i="17"/>
  <c r="AA29" i="17"/>
  <c r="Q34" i="17"/>
  <c r="Z32" i="17"/>
  <c r="AA32" i="17"/>
  <c r="AA33" i="17"/>
  <c r="Z33" i="17"/>
  <c r="Z41" i="17"/>
  <c r="AA41" i="17"/>
  <c r="G41" i="17"/>
  <c r="AA38" i="17"/>
  <c r="Z38" i="17"/>
  <c r="G34" i="17"/>
  <c r="G38" i="17"/>
  <c r="G29" i="17"/>
  <c r="Z20" i="17"/>
  <c r="AA20" i="17"/>
  <c r="Q17" i="17"/>
  <c r="G15" i="17"/>
  <c r="G17" i="17"/>
  <c r="AA15" i="17"/>
  <c r="Z15" i="17"/>
  <c r="G21" i="17"/>
  <c r="Q15" i="17"/>
  <c r="Q20" i="17"/>
  <c r="AA18" i="17"/>
  <c r="Z18" i="17"/>
  <c r="AA22" i="17"/>
  <c r="Z22" i="17"/>
  <c r="AA26" i="17"/>
  <c r="Z26" i="17"/>
  <c r="Z35" i="17"/>
  <c r="AA35" i="17"/>
  <c r="Z17" i="17"/>
  <c r="AA17" i="17"/>
  <c r="Z21" i="17"/>
  <c r="AA21" i="17"/>
  <c r="Z25" i="17"/>
  <c r="AA25" i="17"/>
  <c r="G35" i="17"/>
  <c r="Z30" i="17"/>
  <c r="AA30" i="17"/>
  <c r="AA34" i="17"/>
  <c r="Z34" i="17"/>
  <c r="G33" i="17"/>
  <c r="Q35" i="17"/>
  <c r="Q39" i="17"/>
  <c r="Z16" i="17"/>
  <c r="AA16" i="17"/>
  <c r="Q24" i="17"/>
  <c r="Q21" i="17"/>
  <c r="G31" i="17"/>
  <c r="Z28" i="17"/>
  <c r="AA28" i="17"/>
  <c r="Q25" i="17"/>
  <c r="Q14" i="17"/>
  <c r="Q28" i="17"/>
  <c r="G30" i="17"/>
  <c r="Q30" i="17"/>
  <c r="Q29" i="17"/>
  <c r="G14" i="17"/>
  <c r="G26" i="17"/>
  <c r="Q19" i="17"/>
  <c r="Q23" i="17"/>
  <c r="Q27" i="17"/>
  <c r="AA31" i="17"/>
  <c r="Z31" i="17"/>
  <c r="Q18" i="17"/>
  <c r="Q22" i="17"/>
  <c r="Q26" i="17"/>
  <c r="Z37" i="17"/>
  <c r="AA37" i="17"/>
  <c r="Q31" i="17"/>
  <c r="Q36" i="17"/>
  <c r="G36" i="17"/>
  <c r="G40" i="17"/>
  <c r="AA36" i="17"/>
  <c r="Z36" i="17"/>
  <c r="AA40" i="17"/>
  <c r="Z40" i="17"/>
  <c r="G22" i="17"/>
  <c r="G18" i="17"/>
  <c r="AA19" i="17"/>
  <c r="Z19" i="17"/>
  <c r="Q16" i="17"/>
  <c r="AA14" i="17"/>
  <c r="Z14" i="17"/>
  <c r="G25" i="17"/>
  <c r="G37" i="17"/>
  <c r="Z24" i="17"/>
  <c r="AA24" i="17"/>
  <c r="G16" i="17"/>
  <c r="G20" i="17"/>
  <c r="G24" i="17"/>
  <c r="G28" i="17"/>
  <c r="Q40" i="17"/>
  <c r="G19" i="17"/>
  <c r="G23" i="17"/>
  <c r="G27" i="17"/>
  <c r="G32" i="17"/>
  <c r="Q38" i="17"/>
  <c r="Z39" i="17"/>
  <c r="AA39" i="17"/>
  <c r="Q33" i="17"/>
  <c r="Q37" i="17"/>
  <c r="Q41" i="17"/>
  <c r="R13" i="16"/>
  <c r="Q13" i="16"/>
  <c r="G19" i="16"/>
  <c r="Z16" i="16"/>
  <c r="AA12" i="16"/>
  <c r="AA16" i="16"/>
  <c r="Z12" i="16"/>
  <c r="R10" i="16"/>
  <c r="G23" i="16"/>
  <c r="R11" i="16"/>
  <c r="Q11" i="16"/>
  <c r="G14" i="16"/>
  <c r="G10" i="16"/>
  <c r="AA10" i="16"/>
  <c r="Q20" i="16"/>
  <c r="R20" i="16"/>
  <c r="R37" i="16"/>
  <c r="Q37" i="16"/>
  <c r="G36" i="16"/>
  <c r="G33" i="16"/>
  <c r="G37" i="16"/>
  <c r="G11" i="16"/>
  <c r="G17" i="16"/>
  <c r="G22" i="16"/>
  <c r="G27" i="16"/>
  <c r="AA36" i="16"/>
  <c r="Z36" i="16"/>
  <c r="G30" i="16"/>
  <c r="G20" i="16"/>
  <c r="R16" i="16"/>
  <c r="Q16" i="16"/>
  <c r="R12" i="16"/>
  <c r="Q12" i="16"/>
  <c r="Z22" i="16"/>
  <c r="AA22" i="16"/>
  <c r="AA37" i="16"/>
  <c r="Z37" i="16"/>
  <c r="G21" i="16"/>
  <c r="AA24" i="16"/>
  <c r="Z24" i="16"/>
  <c r="Z29" i="16"/>
  <c r="AA29" i="16"/>
  <c r="G25" i="16"/>
  <c r="G35" i="16"/>
  <c r="AA32" i="16"/>
  <c r="Z32" i="16"/>
  <c r="AA21" i="16"/>
  <c r="Z21" i="16"/>
  <c r="Z14" i="16"/>
  <c r="AA14" i="16"/>
  <c r="Q19" i="16"/>
  <c r="R19" i="16"/>
  <c r="R14" i="16"/>
  <c r="Q14" i="16"/>
  <c r="G18" i="16"/>
  <c r="R34" i="16"/>
  <c r="Q34" i="16"/>
  <c r="AA33" i="16"/>
  <c r="Z33" i="16"/>
  <c r="Q15" i="16"/>
  <c r="R15" i="16"/>
  <c r="Z18" i="16"/>
  <c r="AA18" i="16"/>
  <c r="AA15" i="16"/>
  <c r="Z15" i="16"/>
  <c r="AA11" i="16"/>
  <c r="Z11" i="16"/>
  <c r="AA20" i="16"/>
  <c r="Z20" i="16"/>
  <c r="AA25" i="16"/>
  <c r="Z25" i="16"/>
  <c r="Q23" i="16"/>
  <c r="R23" i="16"/>
  <c r="AA26" i="16"/>
  <c r="Z26" i="16"/>
  <c r="R29" i="16"/>
  <c r="Q29" i="16"/>
  <c r="AA28" i="16"/>
  <c r="Z28" i="16"/>
  <c r="G34" i="16"/>
  <c r="Z30" i="16"/>
  <c r="AA30" i="16"/>
  <c r="Z34" i="16"/>
  <c r="AA34" i="16"/>
  <c r="AA31" i="16"/>
  <c r="Z31" i="16"/>
  <c r="Z35" i="16"/>
  <c r="AA35" i="16"/>
  <c r="R18" i="16"/>
  <c r="Q18" i="16"/>
  <c r="AA17" i="16"/>
  <c r="Z17" i="16"/>
  <c r="AA13" i="16"/>
  <c r="Z13" i="16"/>
  <c r="G13" i="16"/>
  <c r="Q24" i="16"/>
  <c r="R24" i="16"/>
  <c r="G28" i="16"/>
  <c r="Q28" i="16"/>
  <c r="R28" i="16"/>
  <c r="G26" i="16"/>
  <c r="G32" i="16"/>
  <c r="R22" i="16"/>
  <c r="Q22" i="16"/>
  <c r="G15" i="16"/>
  <c r="R21" i="16"/>
  <c r="Q21" i="16"/>
  <c r="G31" i="16"/>
  <c r="G24" i="16"/>
  <c r="Z19" i="16"/>
  <c r="AA19" i="16"/>
  <c r="Z23" i="16"/>
  <c r="AA23" i="16"/>
  <c r="R26" i="16"/>
  <c r="Q26" i="16"/>
  <c r="R27" i="16"/>
  <c r="Q27" i="16"/>
  <c r="R33" i="16"/>
  <c r="Q33" i="16"/>
  <c r="Z27" i="16"/>
  <c r="AA27" i="16"/>
  <c r="R30" i="16"/>
  <c r="Q30" i="16"/>
  <c r="R25" i="16"/>
  <c r="Q25" i="16"/>
  <c r="G29" i="16"/>
  <c r="Q31" i="16"/>
  <c r="R31" i="16"/>
  <c r="Q35" i="16"/>
  <c r="R35" i="16"/>
  <c r="Q32" i="16"/>
  <c r="R32" i="16"/>
  <c r="R36" i="16"/>
  <c r="Q36" i="16"/>
  <c r="G16" i="16"/>
  <c r="G12" i="16"/>
  <c r="AA9" i="15"/>
  <c r="R13" i="15"/>
  <c r="Q13" i="15"/>
  <c r="Z10" i="15"/>
  <c r="AA10" i="15"/>
  <c r="G17" i="15"/>
  <c r="G14" i="15"/>
  <c r="G18" i="15"/>
  <c r="G15" i="15"/>
  <c r="G19" i="15"/>
  <c r="G12" i="15"/>
  <c r="G16" i="15"/>
  <c r="AA21" i="15"/>
  <c r="Z21" i="15"/>
  <c r="R27" i="15"/>
  <c r="Q27" i="15"/>
  <c r="AA20" i="15"/>
  <c r="Z20" i="15"/>
  <c r="AA24" i="15"/>
  <c r="Z24" i="15"/>
  <c r="AA28" i="15"/>
  <c r="Z28" i="15"/>
  <c r="AA32" i="15"/>
  <c r="Z32" i="15"/>
  <c r="AA36" i="15"/>
  <c r="Z36" i="15"/>
  <c r="G31" i="15"/>
  <c r="G35" i="15"/>
  <c r="R31" i="15"/>
  <c r="Q31" i="15"/>
  <c r="Q35" i="15"/>
  <c r="R35" i="15"/>
  <c r="Z13" i="15"/>
  <c r="AA13" i="15"/>
  <c r="AA11" i="15"/>
  <c r="Z11" i="15"/>
  <c r="R22" i="15"/>
  <c r="Q22" i="15"/>
  <c r="Q20" i="15"/>
  <c r="R20" i="15"/>
  <c r="G20" i="15"/>
  <c r="AA22" i="15"/>
  <c r="Z22" i="15"/>
  <c r="AA25" i="15"/>
  <c r="Z25" i="15"/>
  <c r="G24" i="15"/>
  <c r="Z27" i="15"/>
  <c r="AA27" i="15"/>
  <c r="R21" i="15"/>
  <c r="Q21" i="15"/>
  <c r="R25" i="15"/>
  <c r="Q25" i="15"/>
  <c r="R29" i="15"/>
  <c r="Q29" i="15"/>
  <c r="R33" i="15"/>
  <c r="Q33" i="15"/>
  <c r="G28" i="15"/>
  <c r="G32" i="15"/>
  <c r="G36" i="15"/>
  <c r="AA35" i="15"/>
  <c r="Z35" i="15"/>
  <c r="G10" i="15"/>
  <c r="G13" i="15"/>
  <c r="G9" i="15"/>
  <c r="AA15" i="15"/>
  <c r="Z15" i="15"/>
  <c r="AA19" i="15"/>
  <c r="Z19" i="15"/>
  <c r="AA16" i="15"/>
  <c r="Z16" i="15"/>
  <c r="G23" i="15"/>
  <c r="Z17" i="15"/>
  <c r="AA17" i="15"/>
  <c r="G21" i="15"/>
  <c r="AA14" i="15"/>
  <c r="Z14" i="15"/>
  <c r="AA18" i="15"/>
  <c r="Z18" i="15"/>
  <c r="Z23" i="15"/>
  <c r="AA23" i="15"/>
  <c r="R26" i="15"/>
  <c r="Q26" i="15"/>
  <c r="AA31" i="15"/>
  <c r="Z31" i="15"/>
  <c r="G29" i="15"/>
  <c r="G22" i="15"/>
  <c r="G26" i="15"/>
  <c r="G30" i="15"/>
  <c r="G34" i="15"/>
  <c r="Z29" i="15"/>
  <c r="AA29" i="15"/>
  <c r="AA33" i="15"/>
  <c r="Z33" i="15"/>
  <c r="R32" i="15"/>
  <c r="Q32" i="15"/>
  <c r="R36" i="15"/>
  <c r="Q36" i="15"/>
  <c r="AA12" i="15"/>
  <c r="Z12" i="15"/>
  <c r="G11" i="15"/>
  <c r="R9" i="15"/>
  <c r="Q9" i="15"/>
  <c r="Q12" i="15"/>
  <c r="R12" i="15"/>
  <c r="R16" i="15"/>
  <c r="Q16" i="15"/>
  <c r="R23" i="15"/>
  <c r="Q23" i="15"/>
  <c r="R17" i="15"/>
  <c r="Q17" i="15"/>
  <c r="Q14" i="15"/>
  <c r="R14" i="15"/>
  <c r="Q18" i="15"/>
  <c r="R18" i="15"/>
  <c r="Q11" i="15"/>
  <c r="R11" i="15"/>
  <c r="R15" i="15"/>
  <c r="Q15" i="15"/>
  <c r="R19" i="15"/>
  <c r="Q19" i="15"/>
  <c r="Q24" i="15"/>
  <c r="R24" i="15"/>
  <c r="G27" i="15"/>
  <c r="AA26" i="15"/>
  <c r="Z26" i="15"/>
  <c r="G25" i="15"/>
  <c r="R28" i="15"/>
  <c r="Q28" i="15"/>
  <c r="Q30" i="15"/>
  <c r="R30" i="15"/>
  <c r="R34" i="15"/>
  <c r="Q34" i="15"/>
  <c r="AA30" i="15"/>
  <c r="Z30" i="15"/>
  <c r="Z34" i="15"/>
  <c r="AA34" i="15"/>
  <c r="G33" i="15"/>
  <c r="R10" i="15"/>
  <c r="Q10" i="15"/>
  <c r="R17" i="14"/>
  <c r="Q17" i="14"/>
  <c r="AA24" i="14"/>
  <c r="Z24" i="14"/>
  <c r="R21" i="14"/>
  <c r="Q21" i="14"/>
  <c r="Z17" i="14"/>
  <c r="AA17" i="14"/>
  <c r="G22" i="14"/>
  <c r="Q15" i="14"/>
  <c r="R15" i="14"/>
  <c r="R19" i="14"/>
  <c r="Q19" i="14"/>
  <c r="R25" i="14"/>
  <c r="Q25" i="14"/>
  <c r="AA27" i="14"/>
  <c r="Z27" i="14"/>
  <c r="R30" i="14"/>
  <c r="Q30" i="14"/>
  <c r="G23" i="14"/>
  <c r="G27" i="14"/>
  <c r="Q23" i="14"/>
  <c r="R23" i="14"/>
  <c r="Q27" i="14"/>
  <c r="R27" i="14"/>
  <c r="Z31" i="14"/>
  <c r="AA31" i="14"/>
  <c r="G35" i="14"/>
  <c r="R35" i="14"/>
  <c r="Q35" i="14"/>
  <c r="R29" i="14"/>
  <c r="Q29" i="14"/>
  <c r="Q33" i="14"/>
  <c r="R33" i="14"/>
  <c r="R37" i="14"/>
  <c r="Q37" i="14"/>
  <c r="G14" i="14"/>
  <c r="AA11" i="14"/>
  <c r="Z11" i="14"/>
  <c r="G13" i="14"/>
  <c r="G12" i="14"/>
  <c r="AA15" i="14"/>
  <c r="Z15" i="14"/>
  <c r="AA19" i="14"/>
  <c r="Z19" i="14"/>
  <c r="Q22" i="14"/>
  <c r="R22" i="14"/>
  <c r="Q18" i="14"/>
  <c r="R18" i="14"/>
  <c r="G26" i="14"/>
  <c r="G16" i="14"/>
  <c r="G20" i="14"/>
  <c r="R24" i="14"/>
  <c r="Q24" i="14"/>
  <c r="R28" i="14"/>
  <c r="Q28" i="14"/>
  <c r="AA28" i="14"/>
  <c r="Z28" i="14"/>
  <c r="G29" i="14"/>
  <c r="G24" i="14"/>
  <c r="G28" i="14"/>
  <c r="G36" i="14"/>
  <c r="Z35" i="14"/>
  <c r="AA35" i="14"/>
  <c r="G30" i="14"/>
  <c r="G34" i="14"/>
  <c r="Q14" i="14"/>
  <c r="R14" i="14"/>
  <c r="Z13" i="14"/>
  <c r="AA13" i="14"/>
  <c r="AA10" i="14"/>
  <c r="Z10" i="14"/>
  <c r="R10" i="14"/>
  <c r="Q10" i="14"/>
  <c r="R16" i="14"/>
  <c r="Q16" i="14"/>
  <c r="R20" i="14"/>
  <c r="Q20" i="14"/>
  <c r="AA20" i="14"/>
  <c r="Z20" i="14"/>
  <c r="G19" i="14"/>
  <c r="AA23" i="14"/>
  <c r="Z23" i="14"/>
  <c r="G25" i="14"/>
  <c r="R31" i="14"/>
  <c r="Q31" i="14"/>
  <c r="G31" i="14"/>
  <c r="Z25" i="14"/>
  <c r="AA25" i="14"/>
  <c r="AA29" i="14"/>
  <c r="Z29" i="14"/>
  <c r="AA33" i="14"/>
  <c r="Z33" i="14"/>
  <c r="AA37" i="14"/>
  <c r="Z37" i="14"/>
  <c r="Q32" i="14"/>
  <c r="R32" i="14"/>
  <c r="Q36" i="14"/>
  <c r="R36" i="14"/>
  <c r="AA16" i="14"/>
  <c r="Z16" i="14"/>
  <c r="G11" i="14"/>
  <c r="G17" i="14"/>
  <c r="Z21" i="14"/>
  <c r="AA21" i="14"/>
  <c r="G21" i="14"/>
  <c r="Z14" i="14"/>
  <c r="AA14" i="14"/>
  <c r="Z18" i="14"/>
  <c r="AA18" i="14"/>
  <c r="G32" i="14"/>
  <c r="Q26" i="14"/>
  <c r="R26" i="14"/>
  <c r="AA22" i="14"/>
  <c r="Z22" i="14"/>
  <c r="Z26" i="14"/>
  <c r="AA26" i="14"/>
  <c r="AA30" i="14"/>
  <c r="Z30" i="14"/>
  <c r="R34" i="14"/>
  <c r="Q34" i="14"/>
  <c r="AA34" i="14"/>
  <c r="Z34" i="14"/>
  <c r="G33" i="14"/>
  <c r="G37" i="14"/>
  <c r="Z32" i="14"/>
  <c r="AA32" i="14"/>
  <c r="AA36" i="14"/>
  <c r="Z36" i="14"/>
  <c r="Z12" i="14"/>
  <c r="AA12" i="14"/>
  <c r="G15" i="14"/>
  <c r="R13" i="14"/>
  <c r="Q13" i="14"/>
  <c r="R12" i="14"/>
  <c r="Q12" i="14"/>
  <c r="R11" i="14"/>
  <c r="Q11" i="14"/>
  <c r="AA11" i="13"/>
  <c r="Z11" i="13"/>
  <c r="Q14" i="13"/>
  <c r="R14" i="13"/>
  <c r="AA24" i="13"/>
  <c r="Z24" i="13"/>
  <c r="R22" i="13"/>
  <c r="Q22" i="13"/>
  <c r="G24" i="13"/>
  <c r="G34" i="13"/>
  <c r="Q34" i="13"/>
  <c r="R34" i="13"/>
  <c r="R13" i="13"/>
  <c r="Q13" i="13"/>
  <c r="G11" i="13"/>
  <c r="AA28" i="13"/>
  <c r="Z28" i="13"/>
  <c r="G12" i="13"/>
  <c r="G16" i="13"/>
  <c r="R25" i="13"/>
  <c r="Q25" i="13"/>
  <c r="AA21" i="13"/>
  <c r="Z21" i="13"/>
  <c r="AA27" i="13"/>
  <c r="Z27" i="13"/>
  <c r="G19" i="13"/>
  <c r="R23" i="13"/>
  <c r="G20" i="13"/>
  <c r="R24" i="13"/>
  <c r="Q24" i="13"/>
  <c r="AA32" i="13"/>
  <c r="Z32" i="13"/>
  <c r="AA31" i="13"/>
  <c r="Z31" i="13"/>
  <c r="G31" i="13"/>
  <c r="G35" i="13"/>
  <c r="AA30" i="13"/>
  <c r="Z30" i="13"/>
  <c r="Z34" i="13"/>
  <c r="AA34" i="13"/>
  <c r="AA12" i="13"/>
  <c r="Z12" i="13"/>
  <c r="G18" i="13"/>
  <c r="R11" i="13"/>
  <c r="Q11" i="13"/>
  <c r="Q15" i="13"/>
  <c r="Q18" i="13"/>
  <c r="R18" i="13"/>
  <c r="G30" i="13"/>
  <c r="Q33" i="13"/>
  <c r="R16" i="13"/>
  <c r="Q16" i="13"/>
  <c r="AA19" i="13"/>
  <c r="Z19" i="13"/>
  <c r="G14" i="13"/>
  <c r="Z22" i="13"/>
  <c r="AA22" i="13"/>
  <c r="G22" i="13"/>
  <c r="G29" i="13"/>
  <c r="Q28" i="13"/>
  <c r="R28" i="13"/>
  <c r="Z26" i="13"/>
  <c r="AA26" i="13"/>
  <c r="Q32" i="13"/>
  <c r="Q27" i="13"/>
  <c r="R27" i="13"/>
  <c r="R35" i="13"/>
  <c r="R10" i="13"/>
  <c r="G21" i="13"/>
  <c r="G26" i="13"/>
  <c r="R19" i="13"/>
  <c r="R30" i="13"/>
  <c r="AA15" i="13"/>
  <c r="Z15" i="13"/>
  <c r="G10" i="13"/>
  <c r="Z9" i="13"/>
  <c r="AA9" i="13"/>
  <c r="AA10" i="13"/>
  <c r="Z10" i="13"/>
  <c r="AA14" i="13"/>
  <c r="Z14" i="13"/>
  <c r="R20" i="13"/>
  <c r="Q20" i="13"/>
  <c r="AA20" i="13"/>
  <c r="Z20" i="13"/>
  <c r="Z17" i="13"/>
  <c r="AA17" i="13"/>
  <c r="AA18" i="13"/>
  <c r="Z18" i="13"/>
  <c r="G23" i="13"/>
  <c r="G27" i="13"/>
  <c r="Q26" i="13"/>
  <c r="R26" i="13"/>
  <c r="Z29" i="13"/>
  <c r="AA29" i="13"/>
  <c r="Z33" i="13"/>
  <c r="AA33" i="13"/>
  <c r="G28" i="13"/>
  <c r="G32" i="13"/>
  <c r="Q17" i="12"/>
  <c r="G14" i="12"/>
  <c r="R17" i="12"/>
  <c r="R11" i="12"/>
  <c r="AA13" i="12"/>
  <c r="Z13" i="12"/>
  <c r="R20" i="12"/>
  <c r="Q20" i="12"/>
  <c r="AA15" i="12"/>
  <c r="Z15" i="12"/>
  <c r="R24" i="12"/>
  <c r="Q24" i="12"/>
  <c r="R30" i="12"/>
  <c r="Q30" i="12"/>
  <c r="G33" i="12"/>
  <c r="AA32" i="12"/>
  <c r="Z32" i="12"/>
  <c r="AA12" i="12"/>
  <c r="Z12" i="12"/>
  <c r="Z9" i="12"/>
  <c r="AA9" i="12"/>
  <c r="G11" i="12"/>
  <c r="G15" i="12"/>
  <c r="R25" i="12"/>
  <c r="Q25" i="12"/>
  <c r="G16" i="12"/>
  <c r="Q34" i="12"/>
  <c r="R34" i="12"/>
  <c r="G13" i="12"/>
  <c r="AA16" i="12"/>
  <c r="Z16" i="12"/>
  <c r="AA23" i="12"/>
  <c r="Z23" i="12"/>
  <c r="Z20" i="12"/>
  <c r="AA20" i="12"/>
  <c r="Q18" i="12"/>
  <c r="R18" i="12"/>
  <c r="AA24" i="12"/>
  <c r="Z24" i="12"/>
  <c r="Q22" i="12"/>
  <c r="R22" i="12"/>
  <c r="Q26" i="12"/>
  <c r="R26" i="12"/>
  <c r="Q23" i="12"/>
  <c r="R23" i="12"/>
  <c r="G27" i="12"/>
  <c r="Z27" i="12"/>
  <c r="AA27" i="12"/>
  <c r="Z31" i="12"/>
  <c r="AA31" i="12"/>
  <c r="Z35" i="12"/>
  <c r="AA35" i="12"/>
  <c r="G30" i="12"/>
  <c r="G34" i="12"/>
  <c r="AA34" i="12"/>
  <c r="Z34" i="12"/>
  <c r="G9" i="12"/>
  <c r="G12" i="12"/>
  <c r="G17" i="12"/>
  <c r="AA19" i="12"/>
  <c r="Z19" i="12"/>
  <c r="Z17" i="12"/>
  <c r="AA17" i="12"/>
  <c r="AA18" i="12"/>
  <c r="Z18" i="12"/>
  <c r="G25" i="12"/>
  <c r="G19" i="12"/>
  <c r="G26" i="12"/>
  <c r="G23" i="12"/>
  <c r="Z33" i="12"/>
  <c r="AA33" i="12"/>
  <c r="G24" i="12"/>
  <c r="Q28" i="12"/>
  <c r="R28" i="12"/>
  <c r="Q32" i="12"/>
  <c r="R32" i="12"/>
  <c r="R31" i="12"/>
  <c r="Q31" i="12"/>
  <c r="R35" i="12"/>
  <c r="Q35" i="12"/>
  <c r="R8" i="12"/>
  <c r="Q8" i="12"/>
  <c r="G18" i="12"/>
  <c r="Z14" i="12"/>
  <c r="AA14" i="12"/>
  <c r="AA11" i="12"/>
  <c r="Z11" i="12"/>
  <c r="R19" i="12"/>
  <c r="Q19" i="12"/>
  <c r="G35" i="12"/>
  <c r="R27" i="12"/>
  <c r="Q27" i="12"/>
  <c r="G29" i="12"/>
  <c r="Z28" i="12"/>
  <c r="AA28" i="12"/>
  <c r="G32" i="12"/>
  <c r="R13" i="12"/>
  <c r="Q13" i="12"/>
  <c r="R10" i="12"/>
  <c r="Q10" i="12"/>
  <c r="R14" i="12"/>
  <c r="Q14" i="12"/>
  <c r="G21" i="12"/>
  <c r="Q15" i="12"/>
  <c r="R15" i="12"/>
  <c r="G22" i="12"/>
  <c r="R12" i="12"/>
  <c r="Q12" i="12"/>
  <c r="R16" i="12"/>
  <c r="Q16" i="12"/>
  <c r="AA29" i="12"/>
  <c r="Z29" i="12"/>
  <c r="G20" i="12"/>
  <c r="AA30" i="12"/>
  <c r="Z30" i="12"/>
  <c r="R21" i="12"/>
  <c r="Q21" i="12"/>
  <c r="Z21" i="12"/>
  <c r="AA21" i="12"/>
  <c r="G28" i="12"/>
  <c r="AA22" i="12"/>
  <c r="Z22" i="12"/>
  <c r="Z26" i="12"/>
  <c r="AA26" i="12"/>
  <c r="R29" i="12"/>
  <c r="Q29" i="12"/>
  <c r="G32" i="8"/>
  <c r="R14" i="11"/>
  <c r="Q14" i="11"/>
  <c r="G14" i="11"/>
  <c r="AA16" i="11"/>
  <c r="Z16" i="11"/>
  <c r="AA20" i="11"/>
  <c r="Z20" i="11"/>
  <c r="R18" i="11"/>
  <c r="Q18" i="11"/>
  <c r="R24" i="11"/>
  <c r="Q24" i="11"/>
  <c r="G16" i="11"/>
  <c r="G20" i="11"/>
  <c r="AA22" i="11"/>
  <c r="Z22" i="11"/>
  <c r="AA26" i="11"/>
  <c r="Z26" i="11"/>
  <c r="AA30" i="11"/>
  <c r="Z30" i="11"/>
  <c r="Z24" i="11"/>
  <c r="AA24" i="11"/>
  <c r="Z28" i="11"/>
  <c r="AA28" i="11"/>
  <c r="Z21" i="11"/>
  <c r="AA21" i="11"/>
  <c r="Z25" i="11"/>
  <c r="AA25" i="11"/>
  <c r="R30" i="11"/>
  <c r="Q30" i="11"/>
  <c r="G35" i="11"/>
  <c r="G32" i="11"/>
  <c r="G36" i="11"/>
  <c r="G33" i="11"/>
  <c r="G37" i="11"/>
  <c r="AA32" i="11"/>
  <c r="Z32" i="11"/>
  <c r="AA36" i="11"/>
  <c r="Z36" i="11"/>
  <c r="AA11" i="11"/>
  <c r="Z11" i="11"/>
  <c r="AA12" i="11"/>
  <c r="Z12" i="11"/>
  <c r="G12" i="11"/>
  <c r="G15" i="11"/>
  <c r="R17" i="11"/>
  <c r="Q17" i="11"/>
  <c r="G25" i="11"/>
  <c r="G19" i="11"/>
  <c r="AA23" i="11"/>
  <c r="Z23" i="11"/>
  <c r="AA15" i="11"/>
  <c r="Z15" i="11"/>
  <c r="AA19" i="11"/>
  <c r="Z19" i="11"/>
  <c r="R23" i="11"/>
  <c r="Q23" i="11"/>
  <c r="R27" i="11"/>
  <c r="Q27" i="11"/>
  <c r="Q21" i="11"/>
  <c r="R21" i="11"/>
  <c r="Q25" i="11"/>
  <c r="R25" i="11"/>
  <c r="Q22" i="11"/>
  <c r="R22" i="11"/>
  <c r="Q26" i="11"/>
  <c r="R26" i="11"/>
  <c r="R29" i="11"/>
  <c r="Q29" i="11"/>
  <c r="R33" i="11"/>
  <c r="Q33" i="11"/>
  <c r="R37" i="11"/>
  <c r="Q37" i="11"/>
  <c r="R11" i="11"/>
  <c r="Q11" i="11"/>
  <c r="G11" i="11"/>
  <c r="AA13" i="11"/>
  <c r="Z13" i="11"/>
  <c r="G18" i="11"/>
  <c r="G21" i="11"/>
  <c r="Z14" i="11"/>
  <c r="AA14" i="11"/>
  <c r="Z18" i="11"/>
  <c r="AA18" i="11"/>
  <c r="R12" i="11"/>
  <c r="Q12" i="11"/>
  <c r="R16" i="11"/>
  <c r="Q16" i="11"/>
  <c r="R20" i="11"/>
  <c r="Q20" i="11"/>
  <c r="G24" i="11"/>
  <c r="G28" i="11"/>
  <c r="AA27" i="11"/>
  <c r="Z27" i="11"/>
  <c r="G22" i="11"/>
  <c r="G26" i="11"/>
  <c r="G31" i="11"/>
  <c r="G23" i="11"/>
  <c r="G27" i="11"/>
  <c r="AA33" i="11"/>
  <c r="Z33" i="11"/>
  <c r="AA37" i="11"/>
  <c r="Z37" i="11"/>
  <c r="AA34" i="11"/>
  <c r="Z34" i="11"/>
  <c r="Z31" i="11"/>
  <c r="AA31" i="11"/>
  <c r="Z35" i="11"/>
  <c r="AA35" i="11"/>
  <c r="G30" i="11"/>
  <c r="G34" i="11"/>
  <c r="AA10" i="11"/>
  <c r="Z10" i="11"/>
  <c r="Q10" i="11"/>
  <c r="R10" i="11"/>
  <c r="AA17" i="11"/>
  <c r="Z17" i="11"/>
  <c r="Q15" i="11"/>
  <c r="R15" i="11"/>
  <c r="Q19" i="11"/>
  <c r="R19" i="11"/>
  <c r="G13" i="11"/>
  <c r="G17" i="11"/>
  <c r="AA29" i="11"/>
  <c r="Z29" i="11"/>
  <c r="R28" i="11"/>
  <c r="Q28" i="11"/>
  <c r="G29" i="11"/>
  <c r="R34" i="11"/>
  <c r="Q34" i="11"/>
  <c r="R31" i="11"/>
  <c r="Q31" i="11"/>
  <c r="R35" i="11"/>
  <c r="Q35" i="11"/>
  <c r="Q32" i="11"/>
  <c r="R32" i="11"/>
  <c r="Q36" i="11"/>
  <c r="R36" i="11"/>
  <c r="G13" i="10"/>
  <c r="Z17" i="10"/>
  <c r="AA17" i="10"/>
  <c r="AA21" i="10"/>
  <c r="Z21" i="10"/>
  <c r="G26" i="10"/>
  <c r="AA22" i="10"/>
  <c r="Z22" i="10"/>
  <c r="Q26" i="10"/>
  <c r="R26" i="10"/>
  <c r="G29" i="10"/>
  <c r="Z37" i="10"/>
  <c r="AA37" i="10"/>
  <c r="G38" i="10"/>
  <c r="R33" i="10"/>
  <c r="Q33" i="10"/>
  <c r="R23" i="10"/>
  <c r="Q23" i="10"/>
  <c r="Q27" i="10"/>
  <c r="R27" i="10"/>
  <c r="G33" i="10"/>
  <c r="AA39" i="10"/>
  <c r="Z39" i="10"/>
  <c r="AA34" i="10"/>
  <c r="Z34" i="10"/>
  <c r="Z38" i="10"/>
  <c r="AA38" i="10"/>
  <c r="R14" i="10"/>
  <c r="Q14" i="10"/>
  <c r="R16" i="10"/>
  <c r="Q16" i="10"/>
  <c r="R12" i="10"/>
  <c r="Q12" i="10"/>
  <c r="G16" i="10"/>
  <c r="Q18" i="10"/>
  <c r="R18" i="10"/>
  <c r="R22" i="10"/>
  <c r="Q22" i="10"/>
  <c r="G27" i="10"/>
  <c r="AA27" i="10"/>
  <c r="Z27" i="10"/>
  <c r="Z19" i="10"/>
  <c r="AA19" i="10"/>
  <c r="Z23" i="10"/>
  <c r="AA23" i="10"/>
  <c r="Z16" i="10"/>
  <c r="AA16" i="10"/>
  <c r="Z20" i="10"/>
  <c r="AA20" i="10"/>
  <c r="R24" i="10"/>
  <c r="Q24" i="10"/>
  <c r="AA28" i="10"/>
  <c r="Z28" i="10"/>
  <c r="G31" i="10"/>
  <c r="G39" i="10"/>
  <c r="R36" i="10"/>
  <c r="Q36" i="10"/>
  <c r="Q34" i="10"/>
  <c r="R34" i="10"/>
  <c r="G24" i="10"/>
  <c r="G28" i="10"/>
  <c r="G34" i="10"/>
  <c r="Q31" i="10"/>
  <c r="R31" i="10"/>
  <c r="R35" i="10"/>
  <c r="Q35" i="10"/>
  <c r="Q39" i="10"/>
  <c r="R39" i="10"/>
  <c r="AA13" i="10"/>
  <c r="Z13" i="10"/>
  <c r="G14" i="10"/>
  <c r="AA18" i="10"/>
  <c r="Z18" i="10"/>
  <c r="AA15" i="10"/>
  <c r="Z15" i="10"/>
  <c r="Q15" i="10"/>
  <c r="R15" i="10"/>
  <c r="G19" i="10"/>
  <c r="G23" i="10"/>
  <c r="G30" i="10"/>
  <c r="Q20" i="10"/>
  <c r="R20" i="10"/>
  <c r="AA24" i="10"/>
  <c r="Z24" i="10"/>
  <c r="R17" i="10"/>
  <c r="Q17" i="10"/>
  <c r="Q21" i="10"/>
  <c r="R21" i="10"/>
  <c r="AA32" i="10"/>
  <c r="Z32" i="10"/>
  <c r="AA35" i="10"/>
  <c r="Z35" i="10"/>
  <c r="Z33" i="10"/>
  <c r="AA33" i="10"/>
  <c r="Z29" i="10"/>
  <c r="AA29" i="10"/>
  <c r="Q32" i="10"/>
  <c r="R32" i="10"/>
  <c r="G37" i="10"/>
  <c r="G35" i="10"/>
  <c r="G32" i="10"/>
  <c r="G36" i="10"/>
  <c r="G17" i="10"/>
  <c r="R13" i="10"/>
  <c r="Q13" i="10"/>
  <c r="R19" i="10"/>
  <c r="Q19" i="10"/>
  <c r="Z14" i="10"/>
  <c r="AA14" i="10"/>
  <c r="G25" i="10"/>
  <c r="AA31" i="10"/>
  <c r="Z31" i="10"/>
  <c r="R29" i="10"/>
  <c r="Q29" i="10"/>
  <c r="G21" i="10"/>
  <c r="Z25" i="10"/>
  <c r="AA25" i="10"/>
  <c r="G18" i="10"/>
  <c r="G22" i="10"/>
  <c r="R25" i="10"/>
  <c r="Q25" i="10"/>
  <c r="Q28" i="10"/>
  <c r="R28" i="10"/>
  <c r="AA36" i="10"/>
  <c r="Z36" i="10"/>
  <c r="R37" i="10"/>
  <c r="Q37" i="10"/>
  <c r="Q30" i="10"/>
  <c r="R30" i="10"/>
  <c r="Q38" i="10"/>
  <c r="R38" i="10"/>
  <c r="AA26" i="10"/>
  <c r="Z26" i="10"/>
  <c r="Z30" i="10"/>
  <c r="AA30" i="10"/>
  <c r="G15" i="10"/>
  <c r="AA12" i="10"/>
  <c r="Z12" i="10"/>
  <c r="AA16" i="9"/>
  <c r="Z16" i="9"/>
  <c r="R17" i="9"/>
  <c r="Q17" i="9"/>
  <c r="G21" i="9"/>
  <c r="R24" i="9"/>
  <c r="Q24" i="9"/>
  <c r="R21" i="9"/>
  <c r="Q21" i="9"/>
  <c r="Z17" i="9"/>
  <c r="AA17" i="9"/>
  <c r="Z21" i="9"/>
  <c r="AA21" i="9"/>
  <c r="Q15" i="9"/>
  <c r="R15" i="9"/>
  <c r="R19" i="9"/>
  <c r="Q19" i="9"/>
  <c r="R23" i="9"/>
  <c r="Q23" i="9"/>
  <c r="AA27" i="9"/>
  <c r="Z27" i="9"/>
  <c r="R29" i="9"/>
  <c r="Q29" i="9"/>
  <c r="AA32" i="9"/>
  <c r="Z32" i="9"/>
  <c r="AA36" i="9"/>
  <c r="Z36" i="9"/>
  <c r="Z33" i="9"/>
  <c r="AA33" i="9"/>
  <c r="Z37" i="9"/>
  <c r="AA37" i="9"/>
  <c r="G32" i="9"/>
  <c r="G36" i="9"/>
  <c r="R14" i="9"/>
  <c r="Q14" i="9"/>
  <c r="G18" i="9"/>
  <c r="G14" i="9"/>
  <c r="AA15" i="9"/>
  <c r="Z15" i="9"/>
  <c r="G17" i="9"/>
  <c r="G26" i="9"/>
  <c r="G22" i="9"/>
  <c r="Q18" i="9"/>
  <c r="R18" i="9"/>
  <c r="Q22" i="9"/>
  <c r="R22" i="9"/>
  <c r="G16" i="9"/>
  <c r="G20" i="9"/>
  <c r="AA24" i="9"/>
  <c r="Z24" i="9"/>
  <c r="R28" i="9"/>
  <c r="Q28" i="9"/>
  <c r="R33" i="9"/>
  <c r="Q33" i="9"/>
  <c r="G30" i="9"/>
  <c r="Z25" i="9"/>
  <c r="AA25" i="9"/>
  <c r="Z29" i="9"/>
  <c r="AA29" i="9"/>
  <c r="G34" i="9"/>
  <c r="Z26" i="9"/>
  <c r="AA26" i="9"/>
  <c r="AA30" i="9"/>
  <c r="Z30" i="9"/>
  <c r="R36" i="9"/>
  <c r="Q36" i="9"/>
  <c r="R37" i="9"/>
  <c r="Q37" i="9"/>
  <c r="Q34" i="9"/>
  <c r="R34" i="9"/>
  <c r="Q38" i="9"/>
  <c r="R38" i="9"/>
  <c r="AA13" i="9"/>
  <c r="Z13" i="9"/>
  <c r="R16" i="9"/>
  <c r="Q16" i="9"/>
  <c r="Q13" i="9"/>
  <c r="R13" i="9"/>
  <c r="G15" i="9"/>
  <c r="AA19" i="9"/>
  <c r="Z19" i="9"/>
  <c r="AA23" i="9"/>
  <c r="Z23" i="9"/>
  <c r="R25" i="9"/>
  <c r="Q25" i="9"/>
  <c r="G19" i="9"/>
  <c r="G23" i="9"/>
  <c r="G25" i="9"/>
  <c r="G29" i="9"/>
  <c r="G37" i="9"/>
  <c r="R32" i="9"/>
  <c r="Q32" i="9"/>
  <c r="Q26" i="9"/>
  <c r="R26" i="9"/>
  <c r="Q30" i="9"/>
  <c r="R30" i="9"/>
  <c r="Q27" i="9"/>
  <c r="R27" i="9"/>
  <c r="AA31" i="9"/>
  <c r="Z31" i="9"/>
  <c r="G38" i="9"/>
  <c r="G35" i="9"/>
  <c r="G39" i="9"/>
  <c r="Z34" i="9"/>
  <c r="AA34" i="9"/>
  <c r="AA38" i="9"/>
  <c r="Z38" i="9"/>
  <c r="AA14" i="9"/>
  <c r="Z14" i="9"/>
  <c r="R20" i="9"/>
  <c r="Q20" i="9"/>
  <c r="AA20" i="9"/>
  <c r="Z20" i="9"/>
  <c r="Z18" i="9"/>
  <c r="AA18" i="9"/>
  <c r="AA22" i="9"/>
  <c r="Z22" i="9"/>
  <c r="G31" i="9"/>
  <c r="AA28" i="9"/>
  <c r="Z28" i="9"/>
  <c r="AA35" i="9"/>
  <c r="Z35" i="9"/>
  <c r="G27" i="9"/>
  <c r="G24" i="9"/>
  <c r="G28" i="9"/>
  <c r="G33" i="9"/>
  <c r="AA39" i="9"/>
  <c r="Z39" i="9"/>
  <c r="Q31" i="9"/>
  <c r="R31" i="9"/>
  <c r="R35" i="9"/>
  <c r="Q35" i="9"/>
  <c r="R39" i="9"/>
  <c r="Q39" i="9"/>
  <c r="AA22" i="8"/>
  <c r="AA12" i="8"/>
  <c r="Z22" i="8"/>
  <c r="G14" i="8"/>
  <c r="Q27" i="8"/>
  <c r="R27" i="8"/>
  <c r="Q13" i="8"/>
  <c r="G13" i="8"/>
  <c r="G17" i="8"/>
  <c r="G21" i="8"/>
  <c r="AA17" i="8"/>
  <c r="Z17" i="8"/>
  <c r="AA27" i="8"/>
  <c r="Z27" i="8"/>
  <c r="R30" i="8"/>
  <c r="Q30" i="8"/>
  <c r="G12" i="8"/>
  <c r="G26" i="8"/>
  <c r="AA20" i="8"/>
  <c r="Z26" i="8"/>
  <c r="AA26" i="8"/>
  <c r="R14" i="8"/>
  <c r="R22" i="8"/>
  <c r="R24" i="8"/>
  <c r="Q24" i="8"/>
  <c r="R28" i="8"/>
  <c r="Q28" i="8"/>
  <c r="G36" i="8"/>
  <c r="AA25" i="8"/>
  <c r="Z25" i="8"/>
  <c r="Z29" i="8"/>
  <c r="Z31" i="8"/>
  <c r="AA35" i="8"/>
  <c r="Z35" i="8"/>
  <c r="Z32" i="8"/>
  <c r="AA32" i="8"/>
  <c r="AA36" i="8"/>
  <c r="Q15" i="8"/>
  <c r="R15" i="8"/>
  <c r="AA13" i="8"/>
  <c r="Z13" i="8"/>
  <c r="AA38" i="8"/>
  <c r="Z38" i="8"/>
  <c r="R31" i="8"/>
  <c r="Q31" i="8"/>
  <c r="R34" i="8"/>
  <c r="Q34" i="8"/>
  <c r="G16" i="8"/>
  <c r="AA18" i="8"/>
  <c r="Z18" i="8"/>
  <c r="Z16" i="8"/>
  <c r="AA16" i="8"/>
  <c r="AA15" i="8"/>
  <c r="Z15" i="8"/>
  <c r="AA19" i="8"/>
  <c r="Z19" i="8"/>
  <c r="R23" i="8"/>
  <c r="Q23" i="8"/>
  <c r="Q21" i="8"/>
  <c r="R21" i="8"/>
  <c r="G28" i="8"/>
  <c r="G15" i="8"/>
  <c r="G19" i="8"/>
  <c r="Q25" i="8"/>
  <c r="R25" i="8"/>
  <c r="G25" i="8"/>
  <c r="G29" i="8"/>
  <c r="Z28" i="8"/>
  <c r="AA28" i="8"/>
  <c r="R35" i="8"/>
  <c r="Q35" i="8"/>
  <c r="R26" i="8"/>
  <c r="Q26" i="8"/>
  <c r="AA34" i="8"/>
  <c r="Z34" i="8"/>
  <c r="R32" i="8"/>
  <c r="Q32" i="8"/>
  <c r="R36" i="8"/>
  <c r="Q36" i="8"/>
  <c r="Q33" i="8"/>
  <c r="R33" i="8"/>
  <c r="Q37" i="8"/>
  <c r="R37" i="8"/>
  <c r="R12" i="8"/>
  <c r="Q12" i="8"/>
  <c r="Z24" i="8"/>
  <c r="AA24" i="8"/>
  <c r="G24" i="8"/>
  <c r="AA21" i="8"/>
  <c r="Z21" i="8"/>
  <c r="AA30" i="8"/>
  <c r="Z30" i="8"/>
  <c r="R38" i="8"/>
  <c r="Q38" i="8"/>
  <c r="Q11" i="8"/>
  <c r="R11" i="8"/>
  <c r="R19" i="8"/>
  <c r="Q19" i="8"/>
  <c r="R16" i="8"/>
  <c r="Q16" i="8"/>
  <c r="G18" i="8"/>
  <c r="G22" i="8"/>
  <c r="G30" i="8"/>
  <c r="Q29" i="8"/>
  <c r="R29" i="8"/>
  <c r="G23" i="8"/>
  <c r="G33" i="8"/>
  <c r="G37" i="8"/>
  <c r="G38" i="8"/>
  <c r="AA33" i="8"/>
  <c r="Z33" i="8"/>
  <c r="AA37" i="8"/>
  <c r="Z37" i="8"/>
  <c r="G20" i="8"/>
  <c r="Q22" i="19" l="1"/>
  <c r="AA12" i="19"/>
  <c r="AA16" i="19"/>
  <c r="R30" i="18"/>
  <c r="R29" i="13"/>
  <c r="R33" i="12"/>
  <c r="Z23" i="8"/>
  <c r="Q22" i="8"/>
  <c r="G8" i="22"/>
  <c r="G10" i="22"/>
  <c r="Q21" i="13"/>
  <c r="Z13" i="13"/>
  <c r="Z14" i="8"/>
  <c r="AA14" i="8"/>
  <c r="Q20" i="8"/>
  <c r="Z25" i="12"/>
  <c r="AA25" i="12"/>
  <c r="Q33" i="12"/>
  <c r="Z10" i="12"/>
  <c r="AA10" i="12"/>
  <c r="R14" i="20"/>
  <c r="Q14" i="20"/>
  <c r="Q28" i="20"/>
  <c r="Q23" i="20"/>
  <c r="R23" i="20"/>
  <c r="R21" i="20"/>
  <c r="Q21" i="20"/>
  <c r="Q26" i="20"/>
  <c r="R26" i="20"/>
  <c r="Z29" i="20"/>
  <c r="AA29" i="20"/>
  <c r="Z11" i="20"/>
  <c r="AA11" i="20"/>
  <c r="Z35" i="13"/>
  <c r="AA35" i="13"/>
  <c r="AA23" i="13"/>
  <c r="Z23" i="13"/>
  <c r="AA23" i="8"/>
  <c r="AA31" i="8"/>
  <c r="R18" i="8"/>
  <c r="Q17" i="13"/>
  <c r="R17" i="13"/>
  <c r="Q31" i="13"/>
  <c r="R33" i="13"/>
  <c r="R9" i="20"/>
  <c r="AA12" i="20"/>
  <c r="Z33" i="20"/>
  <c r="AA24" i="20"/>
  <c r="AA19" i="20"/>
  <c r="Z27" i="20"/>
  <c r="R18" i="20"/>
  <c r="AA22" i="20"/>
  <c r="Z9" i="20"/>
  <c r="AA9" i="20"/>
  <c r="Q8" i="13"/>
  <c r="R8" i="13"/>
  <c r="Z16" i="13"/>
  <c r="AA16" i="13"/>
  <c r="AA11" i="8"/>
  <c r="Z11" i="8"/>
  <c r="AA29" i="8"/>
  <c r="Q14" i="8"/>
  <c r="Q19" i="13"/>
  <c r="Q35" i="13"/>
  <c r="AA25" i="13"/>
  <c r="R27" i="20"/>
  <c r="R9" i="13"/>
  <c r="Q11" i="12"/>
  <c r="Q12" i="13"/>
  <c r="R12" i="13"/>
  <c r="R17" i="8"/>
  <c r="Q17" i="8"/>
  <c r="O9" i="5" l="1"/>
  <c r="P19" i="5" s="1"/>
  <c r="Q19" i="5" s="1"/>
  <c r="A16" i="5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F13" i="5"/>
  <c r="L1" i="5" l="1"/>
  <c r="D16" i="5"/>
  <c r="F16" i="5"/>
  <c r="D18" i="5"/>
  <c r="F18" i="5"/>
  <c r="P18" i="5"/>
  <c r="Y42" i="5"/>
  <c r="P42" i="5"/>
  <c r="F42" i="5"/>
  <c r="D42" i="5"/>
  <c r="Y40" i="5"/>
  <c r="P40" i="5"/>
  <c r="F40" i="5"/>
  <c r="D40" i="5"/>
  <c r="Y38" i="5"/>
  <c r="P38" i="5"/>
  <c r="F38" i="5"/>
  <c r="D38" i="5"/>
  <c r="Y36" i="5"/>
  <c r="P36" i="5"/>
  <c r="F36" i="5"/>
  <c r="D36" i="5"/>
  <c r="Y34" i="5"/>
  <c r="P34" i="5"/>
  <c r="F34" i="5"/>
  <c r="D34" i="5"/>
  <c r="P41" i="5"/>
  <c r="D41" i="5"/>
  <c r="Y39" i="5"/>
  <c r="F39" i="5"/>
  <c r="P37" i="5"/>
  <c r="Y41" i="5"/>
  <c r="F41" i="5"/>
  <c r="P39" i="5"/>
  <c r="D39" i="5"/>
  <c r="Y37" i="5"/>
  <c r="F37" i="5"/>
  <c r="P35" i="5"/>
  <c r="D35" i="5"/>
  <c r="Y33" i="5"/>
  <c r="P33" i="5"/>
  <c r="F33" i="5"/>
  <c r="D33" i="5"/>
  <c r="Y31" i="5"/>
  <c r="P31" i="5"/>
  <c r="F31" i="5"/>
  <c r="D31" i="5"/>
  <c r="Y29" i="5"/>
  <c r="P29" i="5"/>
  <c r="F29" i="5"/>
  <c r="D29" i="5"/>
  <c r="Y27" i="5"/>
  <c r="P27" i="5"/>
  <c r="F27" i="5"/>
  <c r="D27" i="5"/>
  <c r="Y25" i="5"/>
  <c r="P25" i="5"/>
  <c r="F25" i="5"/>
  <c r="D25" i="5"/>
  <c r="Y23" i="5"/>
  <c r="P23" i="5"/>
  <c r="F23" i="5"/>
  <c r="D23" i="5"/>
  <c r="Y21" i="5"/>
  <c r="P21" i="5"/>
  <c r="F21" i="5"/>
  <c r="D21" i="5"/>
  <c r="D37" i="5"/>
  <c r="Y35" i="5"/>
  <c r="Y32" i="5"/>
  <c r="F32" i="5"/>
  <c r="P30" i="5"/>
  <c r="D30" i="5"/>
  <c r="Y28" i="5"/>
  <c r="F28" i="5"/>
  <c r="P26" i="5"/>
  <c r="D26" i="5"/>
  <c r="Y24" i="5"/>
  <c r="F24" i="5"/>
  <c r="P22" i="5"/>
  <c r="D22" i="5"/>
  <c r="Y20" i="5"/>
  <c r="P20" i="5"/>
  <c r="F20" i="5"/>
  <c r="D20" i="5"/>
  <c r="F35" i="5"/>
  <c r="P32" i="5"/>
  <c r="D32" i="5"/>
  <c r="Y30" i="5"/>
  <c r="F30" i="5"/>
  <c r="P28" i="5"/>
  <c r="D28" i="5"/>
  <c r="Y26" i="5"/>
  <c r="F26" i="5"/>
  <c r="P24" i="5"/>
  <c r="D24" i="5"/>
  <c r="Y22" i="5"/>
  <c r="F22" i="5"/>
  <c r="P16" i="5"/>
  <c r="Y16" i="5"/>
  <c r="Y18" i="5"/>
  <c r="D15" i="5"/>
  <c r="F15" i="5"/>
  <c r="P15" i="5"/>
  <c r="Y15" i="5"/>
  <c r="D17" i="5"/>
  <c r="F17" i="5"/>
  <c r="P17" i="5"/>
  <c r="Y17" i="5"/>
  <c r="D19" i="5"/>
  <c r="F19" i="5"/>
  <c r="Y19" i="5"/>
  <c r="O3" i="2"/>
  <c r="A11" i="4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F8" i="4"/>
  <c r="Z15" i="5" l="1"/>
  <c r="Z22" i="5"/>
  <c r="Z26" i="5"/>
  <c r="Q32" i="5"/>
  <c r="Q21" i="5"/>
  <c r="Q23" i="5"/>
  <c r="Q25" i="5"/>
  <c r="Q27" i="5"/>
  <c r="Q29" i="5"/>
  <c r="Q31" i="5"/>
  <c r="Q33" i="5"/>
  <c r="Q37" i="5"/>
  <c r="Z39" i="5"/>
  <c r="Q41" i="5"/>
  <c r="Z34" i="5"/>
  <c r="Z36" i="5"/>
  <c r="Z38" i="5"/>
  <c r="Z40" i="5"/>
  <c r="Z42" i="5"/>
  <c r="Z17" i="5"/>
  <c r="Z18" i="5"/>
  <c r="Q16" i="5"/>
  <c r="Q24" i="5"/>
  <c r="Q28" i="5"/>
  <c r="Z30" i="5"/>
  <c r="Q20" i="5"/>
  <c r="Z35" i="5"/>
  <c r="Z19" i="5"/>
  <c r="Q17" i="5"/>
  <c r="Q15" i="5"/>
  <c r="Z16" i="5"/>
  <c r="Z20" i="5"/>
  <c r="Q22" i="5"/>
  <c r="Z24" i="5"/>
  <c r="Q26" i="5"/>
  <c r="Z28" i="5"/>
  <c r="Q30" i="5"/>
  <c r="Z32" i="5"/>
  <c r="Z21" i="5"/>
  <c r="Z23" i="5"/>
  <c r="Z25" i="5"/>
  <c r="Z27" i="5"/>
  <c r="Z29" i="5"/>
  <c r="Z31" i="5"/>
  <c r="Z33" i="5"/>
  <c r="Q35" i="5"/>
  <c r="Z37" i="5"/>
  <c r="Q39" i="5"/>
  <c r="Z41" i="5"/>
  <c r="Q34" i="5"/>
  <c r="Q36" i="5"/>
  <c r="Q38" i="5"/>
  <c r="Q40" i="5"/>
  <c r="Q42" i="5"/>
  <c r="Q18" i="5"/>
  <c r="G19" i="5"/>
  <c r="G15" i="5"/>
  <c r="E20" i="5"/>
  <c r="E22" i="5"/>
  <c r="G24" i="5"/>
  <c r="E26" i="5"/>
  <c r="G28" i="5"/>
  <c r="E30" i="5"/>
  <c r="G32" i="5"/>
  <c r="E21" i="5"/>
  <c r="E23" i="5"/>
  <c r="E25" i="5"/>
  <c r="E27" i="5"/>
  <c r="E29" i="5"/>
  <c r="E31" i="5"/>
  <c r="E33" i="5"/>
  <c r="E35" i="5"/>
  <c r="G37" i="5"/>
  <c r="E39" i="5"/>
  <c r="G41" i="5"/>
  <c r="G34" i="5"/>
  <c r="G36" i="5"/>
  <c r="G38" i="5"/>
  <c r="G40" i="5"/>
  <c r="G42" i="5"/>
  <c r="G18" i="5"/>
  <c r="G16" i="5"/>
  <c r="G17" i="5"/>
  <c r="E19" i="5"/>
  <c r="E17" i="5"/>
  <c r="E15" i="5"/>
  <c r="G22" i="5"/>
  <c r="E24" i="5"/>
  <c r="G26" i="5"/>
  <c r="E28" i="5"/>
  <c r="G30" i="5"/>
  <c r="E32" i="5"/>
  <c r="G35" i="5"/>
  <c r="G20" i="5"/>
  <c r="E37" i="5"/>
  <c r="G21" i="5"/>
  <c r="G23" i="5"/>
  <c r="G25" i="5"/>
  <c r="G27" i="5"/>
  <c r="G29" i="5"/>
  <c r="G31" i="5"/>
  <c r="G33" i="5"/>
  <c r="G39" i="5"/>
  <c r="E41" i="5"/>
  <c r="E34" i="5"/>
  <c r="E36" i="5"/>
  <c r="E38" i="5"/>
  <c r="E40" i="5"/>
  <c r="E42" i="5"/>
  <c r="E18" i="5"/>
  <c r="E16" i="5"/>
  <c r="L1" i="4"/>
  <c r="Y37" i="4"/>
  <c r="P37" i="4"/>
  <c r="F37" i="4"/>
  <c r="D37" i="4"/>
  <c r="Y35" i="4"/>
  <c r="P35" i="4"/>
  <c r="F35" i="4"/>
  <c r="D35" i="4"/>
  <c r="Y33" i="4"/>
  <c r="P33" i="4"/>
  <c r="F33" i="4"/>
  <c r="D33" i="4"/>
  <c r="Y31" i="4"/>
  <c r="P31" i="4"/>
  <c r="F31" i="4"/>
  <c r="D31" i="4"/>
  <c r="Y29" i="4"/>
  <c r="P29" i="4"/>
  <c r="F29" i="4"/>
  <c r="D29" i="4"/>
  <c r="P36" i="4"/>
  <c r="D36" i="4"/>
  <c r="Y34" i="4"/>
  <c r="F34" i="4"/>
  <c r="P32" i="4"/>
  <c r="D32" i="4"/>
  <c r="Y30" i="4"/>
  <c r="F30" i="4"/>
  <c r="Y27" i="4"/>
  <c r="P27" i="4"/>
  <c r="F27" i="4"/>
  <c r="D27" i="4"/>
  <c r="Y25" i="4"/>
  <c r="P25" i="4"/>
  <c r="F25" i="4"/>
  <c r="D25" i="4"/>
  <c r="F36" i="4"/>
  <c r="D34" i="4"/>
  <c r="Y32" i="4"/>
  <c r="P30" i="4"/>
  <c r="Y28" i="4"/>
  <c r="F28" i="4"/>
  <c r="P26" i="4"/>
  <c r="D26" i="4"/>
  <c r="Y24" i="4"/>
  <c r="P24" i="4"/>
  <c r="F24" i="4"/>
  <c r="D24" i="4"/>
  <c r="Y22" i="4"/>
  <c r="P22" i="4"/>
  <c r="F22" i="4"/>
  <c r="D22" i="4"/>
  <c r="Y20" i="4"/>
  <c r="P20" i="4"/>
  <c r="F20" i="4"/>
  <c r="D20" i="4"/>
  <c r="Y18" i="4"/>
  <c r="P18" i="4"/>
  <c r="F18" i="4"/>
  <c r="D18" i="4"/>
  <c r="Y16" i="4"/>
  <c r="P16" i="4"/>
  <c r="F16" i="4"/>
  <c r="D16" i="4"/>
  <c r="Y14" i="4"/>
  <c r="P14" i="4"/>
  <c r="F14" i="4"/>
  <c r="D14" i="4"/>
  <c r="Y12" i="4"/>
  <c r="P12" i="4"/>
  <c r="F12" i="4"/>
  <c r="D12" i="4"/>
  <c r="D11" i="4"/>
  <c r="F11" i="4"/>
  <c r="Y11" i="4"/>
  <c r="D13" i="4"/>
  <c r="P13" i="4"/>
  <c r="F15" i="4"/>
  <c r="Y15" i="4"/>
  <c r="D17" i="4"/>
  <c r="P17" i="4"/>
  <c r="F19" i="4"/>
  <c r="Y19" i="4"/>
  <c r="D21" i="4"/>
  <c r="P21" i="4"/>
  <c r="F23" i="4"/>
  <c r="Y23" i="4"/>
  <c r="Y26" i="4"/>
  <c r="D28" i="4"/>
  <c r="F32" i="4"/>
  <c r="Y36" i="4"/>
  <c r="D10" i="4"/>
  <c r="F10" i="4"/>
  <c r="P10" i="4"/>
  <c r="R10" i="4" s="1"/>
  <c r="Y10" i="4"/>
  <c r="P11" i="4"/>
  <c r="F13" i="4"/>
  <c r="Y13" i="4"/>
  <c r="D15" i="4"/>
  <c r="P15" i="4"/>
  <c r="F17" i="4"/>
  <c r="Y17" i="4"/>
  <c r="D19" i="4"/>
  <c r="P19" i="4"/>
  <c r="F21" i="4"/>
  <c r="Y21" i="4"/>
  <c r="D23" i="4"/>
  <c r="P23" i="4"/>
  <c r="F26" i="4"/>
  <c r="P28" i="4"/>
  <c r="D30" i="4"/>
  <c r="P34" i="4"/>
  <c r="E12" i="3"/>
  <c r="C12" i="3"/>
  <c r="D12" i="3" s="1"/>
  <c r="E10" i="3"/>
  <c r="D28" i="2"/>
  <c r="E28" i="2" s="1"/>
  <c r="Y26" i="2"/>
  <c r="F26" i="2"/>
  <c r="G26" i="2" s="1"/>
  <c r="P24" i="2"/>
  <c r="Q24" i="2" s="1"/>
  <c r="D24" i="2"/>
  <c r="E24" i="2" s="1"/>
  <c r="Y22" i="2"/>
  <c r="F22" i="2"/>
  <c r="G22" i="2" s="1"/>
  <c r="P20" i="2"/>
  <c r="Q20" i="2" s="1"/>
  <c r="D20" i="2"/>
  <c r="E20" i="2" s="1"/>
  <c r="Y19" i="2"/>
  <c r="P19" i="2"/>
  <c r="F19" i="2"/>
  <c r="D19" i="2"/>
  <c r="Y17" i="2"/>
  <c r="P17" i="2"/>
  <c r="F17" i="2"/>
  <c r="G17" i="2" s="1"/>
  <c r="D17" i="2"/>
  <c r="E17" i="2" s="1"/>
  <c r="Y15" i="2"/>
  <c r="P15" i="2"/>
  <c r="F15" i="2"/>
  <c r="G15" i="2" s="1"/>
  <c r="D15" i="2"/>
  <c r="E15" i="2" s="1"/>
  <c r="Y13" i="2"/>
  <c r="P13" i="2"/>
  <c r="F13" i="2"/>
  <c r="G13" i="2" s="1"/>
  <c r="D13" i="2"/>
  <c r="E13" i="2" s="1"/>
  <c r="Y11" i="2"/>
  <c r="P11" i="2"/>
  <c r="F11" i="2"/>
  <c r="G11" i="2" s="1"/>
  <c r="D11" i="2"/>
  <c r="E11" i="2" s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Y9" i="2"/>
  <c r="P9" i="2"/>
  <c r="Q9" i="2" s="1"/>
  <c r="F9" i="2"/>
  <c r="G9" i="2" s="1"/>
  <c r="D9" i="2"/>
  <c r="E9" i="2" s="1"/>
  <c r="F7" i="2"/>
  <c r="U24" i="5"/>
  <c r="C6" i="1"/>
  <c r="C7" i="1" s="1"/>
  <c r="C8" i="1" s="1"/>
  <c r="C9" i="1" s="1"/>
  <c r="C10" i="1" s="1"/>
  <c r="I10" i="4" l="1"/>
  <c r="I14" i="4"/>
  <c r="L10" i="4"/>
  <c r="J11" i="4"/>
  <c r="N11" i="4"/>
  <c r="L12" i="4"/>
  <c r="J13" i="4"/>
  <c r="N13" i="4"/>
  <c r="L14" i="4"/>
  <c r="N15" i="4"/>
  <c r="O11" i="4"/>
  <c r="O13" i="4"/>
  <c r="K15" i="4"/>
  <c r="O15" i="4"/>
  <c r="N10" i="4"/>
  <c r="L11" i="4"/>
  <c r="N12" i="4"/>
  <c r="N14" i="4"/>
  <c r="I11" i="4"/>
  <c r="I12" i="4"/>
  <c r="I13" i="4"/>
  <c r="K10" i="4"/>
  <c r="O10" i="4"/>
  <c r="M11" i="4"/>
  <c r="K12" i="4"/>
  <c r="O12" i="4"/>
  <c r="M13" i="4"/>
  <c r="K14" i="4"/>
  <c r="O14" i="4"/>
  <c r="M15" i="4"/>
  <c r="J15" i="4"/>
  <c r="I15" i="4"/>
  <c r="M10" i="4"/>
  <c r="K11" i="4"/>
  <c r="M12" i="4"/>
  <c r="K13" i="4"/>
  <c r="M14" i="4"/>
  <c r="J10" i="4"/>
  <c r="J12" i="4"/>
  <c r="L13" i="4"/>
  <c r="J14" i="4"/>
  <c r="L15" i="4"/>
  <c r="F6" i="1"/>
  <c r="F7" i="1" s="1"/>
  <c r="F8" i="1" s="1"/>
  <c r="F9" i="1" s="1"/>
  <c r="F10" i="1" s="1"/>
  <c r="G13" i="1"/>
  <c r="AE8" i="22"/>
  <c r="AF13" i="22"/>
  <c r="AE19" i="22"/>
  <c r="AD22" i="22"/>
  <c r="AC20" i="22"/>
  <c r="U27" i="22"/>
  <c r="AC35" i="22"/>
  <c r="AC30" i="22"/>
  <c r="X8" i="22"/>
  <c r="S16" i="22"/>
  <c r="AD21" i="22"/>
  <c r="W32" i="22"/>
  <c r="W35" i="22"/>
  <c r="S10" i="22"/>
  <c r="AD10" i="22"/>
  <c r="S11" i="22"/>
  <c r="AG26" i="22"/>
  <c r="AG23" i="22"/>
  <c r="AD32" i="22"/>
  <c r="AE14" i="22"/>
  <c r="W24" i="22"/>
  <c r="AG29" i="22"/>
  <c r="W9" i="22"/>
  <c r="AD13" i="22"/>
  <c r="AB19" i="22"/>
  <c r="T18" i="22"/>
  <c r="U15" i="22"/>
  <c r="S27" i="22"/>
  <c r="V34" i="22"/>
  <c r="S8" i="22"/>
  <c r="V23" i="22"/>
  <c r="V25" i="22"/>
  <c r="W28" i="22"/>
  <c r="W31" i="22"/>
  <c r="AD11" i="22"/>
  <c r="X20" i="22"/>
  <c r="X17" i="22"/>
  <c r="X19" i="22"/>
  <c r="V26" i="22"/>
  <c r="AD28" i="22"/>
  <c r="AB17" i="22"/>
  <c r="AB27" i="22"/>
  <c r="AF33" i="22"/>
  <c r="AE12" i="22"/>
  <c r="AC15" i="22"/>
  <c r="S18" i="22"/>
  <c r="S15" i="22"/>
  <c r="AE24" i="22"/>
  <c r="AF35" i="22"/>
  <c r="T34" i="22"/>
  <c r="AE34" i="22"/>
  <c r="AE9" i="22"/>
  <c r="U23" i="22"/>
  <c r="U25" i="22"/>
  <c r="AF25" i="22"/>
  <c r="T32" i="22"/>
  <c r="AB11" i="22"/>
  <c r="W20" i="22"/>
  <c r="AF16" i="22"/>
  <c r="V17" i="22"/>
  <c r="W19" i="22"/>
  <c r="W22" i="22"/>
  <c r="AB23" i="22"/>
  <c r="AG17" i="22"/>
  <c r="AC27" i="22"/>
  <c r="W29" i="22"/>
  <c r="AD33" i="22"/>
  <c r="AG8" i="22"/>
  <c r="X14" i="22"/>
  <c r="AE22" i="22"/>
  <c r="AF31" i="22"/>
  <c r="T30" i="22"/>
  <c r="AE30" i="22"/>
  <c r="U8" i="22"/>
  <c r="W16" i="22"/>
  <c r="T21" i="22"/>
  <c r="AE21" i="22"/>
  <c r="T28" i="22"/>
  <c r="T35" i="22"/>
  <c r="W10" i="22"/>
  <c r="V13" i="22"/>
  <c r="W11" i="22"/>
  <c r="U26" i="22"/>
  <c r="AB14" i="22"/>
  <c r="S24" i="22"/>
  <c r="AD29" i="22"/>
  <c r="AF18" i="19"/>
  <c r="AD18" i="19"/>
  <c r="U9" i="12"/>
  <c r="T9" i="12"/>
  <c r="S13" i="11"/>
  <c r="T13" i="11"/>
  <c r="X12" i="9"/>
  <c r="S21" i="7"/>
  <c r="AB35" i="7"/>
  <c r="W21" i="7"/>
  <c r="AD40" i="7"/>
  <c r="AF28" i="7"/>
  <c r="AF31" i="7"/>
  <c r="AE15" i="7"/>
  <c r="AE20" i="7"/>
  <c r="U27" i="7"/>
  <c r="AE36" i="7"/>
  <c r="AE24" i="7"/>
  <c r="AD35" i="7"/>
  <c r="S39" i="7"/>
  <c r="AB28" i="7"/>
  <c r="W18" i="7"/>
  <c r="U19" i="7"/>
  <c r="S13" i="7"/>
  <c r="V14" i="7"/>
  <c r="W19" i="7"/>
  <c r="AB23" i="7"/>
  <c r="AC22" i="7"/>
  <c r="AD18" i="7"/>
  <c r="AE19" i="7"/>
  <c r="S23" i="7"/>
  <c r="X22" i="7"/>
  <c r="W27" i="7"/>
  <c r="X30" i="7"/>
  <c r="V31" i="7"/>
  <c r="T35" i="7"/>
  <c r="AF27" i="7"/>
  <c r="W34" i="7"/>
  <c r="AC16" i="7"/>
  <c r="AF30" i="7"/>
  <c r="T34" i="7"/>
  <c r="AG36" i="7"/>
  <c r="T38" i="7"/>
  <c r="T39" i="7"/>
  <c r="AC35" i="7"/>
  <c r="V9" i="22"/>
  <c r="AC8" i="22"/>
  <c r="AF15" i="22"/>
  <c r="T14" i="22"/>
  <c r="AF20" i="22"/>
  <c r="AB31" i="22"/>
  <c r="W30" i="22"/>
  <c r="AF9" i="22"/>
  <c r="X16" i="22"/>
  <c r="W25" i="22"/>
  <c r="AG25" i="22"/>
  <c r="U32" i="22"/>
  <c r="U35" i="22"/>
  <c r="AG16" i="22"/>
  <c r="W13" i="22"/>
  <c r="V19" i="22"/>
  <c r="X22" i="22"/>
  <c r="AD23" i="22"/>
  <c r="AB32" i="22"/>
  <c r="X29" i="22"/>
  <c r="AE29" i="22"/>
  <c r="AD8" i="22"/>
  <c r="AB13" i="22"/>
  <c r="AC19" i="22"/>
  <c r="AF22" i="22"/>
  <c r="AE20" i="22"/>
  <c r="T27" i="22"/>
  <c r="U30" i="22"/>
  <c r="AF30" i="22"/>
  <c r="T8" i="22"/>
  <c r="AD18" i="22"/>
  <c r="U21" i="22"/>
  <c r="AF21" i="22"/>
  <c r="U28" i="22"/>
  <c r="U31" i="22"/>
  <c r="X10" i="22"/>
  <c r="AB10" i="22"/>
  <c r="U12" i="22"/>
  <c r="X11" i="22"/>
  <c r="AB26" i="22"/>
  <c r="W26" i="22"/>
  <c r="AB28" i="22"/>
  <c r="AC14" i="22"/>
  <c r="W33" i="22"/>
  <c r="AG13" i="22"/>
  <c r="AF19" i="22"/>
  <c r="X18" i="22"/>
  <c r="AD20" i="22"/>
  <c r="X27" i="22"/>
  <c r="AD35" i="22"/>
  <c r="V8" i="22"/>
  <c r="AG18" i="22"/>
  <c r="S28" i="22"/>
  <c r="S31" i="22"/>
  <c r="AG11" i="22"/>
  <c r="AG10" i="22"/>
  <c r="X12" i="22"/>
  <c r="T17" i="22"/>
  <c r="S19" i="22"/>
  <c r="AG28" i="22"/>
  <c r="AE17" i="22"/>
  <c r="X24" i="22"/>
  <c r="U33" i="22"/>
  <c r="AB33" i="22"/>
  <c r="AF12" i="22"/>
  <c r="V14" i="22"/>
  <c r="X15" i="22"/>
  <c r="AD24" i="22"/>
  <c r="AD31" i="22"/>
  <c r="AC34" i="22"/>
  <c r="AC9" i="22"/>
  <c r="U16" i="22"/>
  <c r="S21" i="22"/>
  <c r="V20" i="22"/>
  <c r="AD16" i="22"/>
  <c r="T13" i="22"/>
  <c r="U11" i="22"/>
  <c r="AF32" i="22"/>
  <c r="AE27" i="22"/>
  <c r="U29" i="22"/>
  <c r="AB29" i="22"/>
  <c r="AB18" i="19"/>
  <c r="W9" i="12"/>
  <c r="V13" i="11"/>
  <c r="S12" i="9"/>
  <c r="AB12" i="9"/>
  <c r="AF20" i="7"/>
  <c r="S31" i="7"/>
  <c r="AB16" i="7"/>
  <c r="U13" i="7"/>
  <c r="S25" i="7"/>
  <c r="AD16" i="7"/>
  <c r="AD28" i="7"/>
  <c r="AF35" i="7"/>
  <c r="W20" i="7"/>
  <c r="AF15" i="7"/>
  <c r="U36" i="7"/>
  <c r="AF39" i="7"/>
  <c r="AD20" i="7"/>
  <c r="AF24" i="7"/>
  <c r="W39" i="7"/>
  <c r="U18" i="7"/>
  <c r="AG23" i="7"/>
  <c r="W13" i="7"/>
  <c r="V18" i="7"/>
  <c r="AB19" i="7"/>
  <c r="T13" i="7"/>
  <c r="X18" i="7"/>
  <c r="AC23" i="7"/>
  <c r="T19" i="7"/>
  <c r="V23" i="7"/>
  <c r="X23" i="7"/>
  <c r="T26" i="7"/>
  <c r="AB30" i="7"/>
  <c r="AF32" i="7"/>
  <c r="AF33" i="7"/>
  <c r="X34" i="7"/>
  <c r="AD34" i="7"/>
  <c r="V35" i="7"/>
  <c r="AC20" i="7"/>
  <c r="T31" i="7"/>
  <c r="AB34" i="7"/>
  <c r="T37" i="7"/>
  <c r="V39" i="7"/>
  <c r="X38" i="7"/>
  <c r="X39" i="7"/>
  <c r="AB36" i="7"/>
  <c r="AC39" i="7"/>
  <c r="AD12" i="9"/>
  <c r="X9" i="22"/>
  <c r="AB12" i="22"/>
  <c r="AD15" i="22"/>
  <c r="T15" i="22"/>
  <c r="AG24" i="22"/>
  <c r="AG31" i="22"/>
  <c r="U34" i="22"/>
  <c r="AF34" i="22"/>
  <c r="AE18" i="22"/>
  <c r="S23" i="22"/>
  <c r="T25" i="22"/>
  <c r="AD25" i="22"/>
  <c r="T31" i="22"/>
  <c r="S20" i="22"/>
  <c r="V12" i="22"/>
  <c r="U17" i="22"/>
  <c r="T19" i="22"/>
  <c r="U22" i="22"/>
  <c r="AF17" i="22"/>
  <c r="AF27" i="22"/>
  <c r="V33" i="22"/>
  <c r="AC33" i="22"/>
  <c r="AF8" i="22"/>
  <c r="AB15" i="22"/>
  <c r="W14" i="22"/>
  <c r="AC22" i="22"/>
  <c r="AF24" i="22"/>
  <c r="AE31" i="22"/>
  <c r="S30" i="22"/>
  <c r="AD30" i="22"/>
  <c r="AD9" i="22"/>
  <c r="V16" i="22"/>
  <c r="W21" i="22"/>
  <c r="S32" i="22"/>
  <c r="S35" i="22"/>
  <c r="V10" i="22"/>
  <c r="AE16" i="22"/>
  <c r="U13" i="22"/>
  <c r="V11" i="22"/>
  <c r="AC26" i="22"/>
  <c r="AC23" i="22"/>
  <c r="AG32" i="22"/>
  <c r="V29" i="22"/>
  <c r="AC29" i="22"/>
  <c r="S9" i="22"/>
  <c r="AE13" i="22"/>
  <c r="U14" i="22"/>
  <c r="AB22" i="22"/>
  <c r="AB20" i="22"/>
  <c r="V27" i="22"/>
  <c r="X30" i="22"/>
  <c r="AB30" i="22"/>
  <c r="W8" i="22"/>
  <c r="AC18" i="22"/>
  <c r="X21" i="22"/>
  <c r="AB21" i="22"/>
  <c r="X28" i="22"/>
  <c r="X35" i="22"/>
  <c r="T10" i="22"/>
  <c r="AE10" i="22"/>
  <c r="S12" i="22"/>
  <c r="T11" i="22"/>
  <c r="AE26" i="22"/>
  <c r="S26" i="22"/>
  <c r="AE32" i="22"/>
  <c r="AF14" i="22"/>
  <c r="U24" i="22"/>
  <c r="S33" i="22"/>
  <c r="U9" i="22"/>
  <c r="AC12" i="22"/>
  <c r="AD19" i="22"/>
  <c r="V18" i="22"/>
  <c r="V15" i="22"/>
  <c r="AB35" i="22"/>
  <c r="W34" i="22"/>
  <c r="W23" i="22"/>
  <c r="X25" i="22"/>
  <c r="AB25" i="22"/>
  <c r="X31" i="22"/>
  <c r="AE11" i="22"/>
  <c r="T20" i="22"/>
  <c r="AB16" i="22"/>
  <c r="U19" i="22"/>
  <c r="S22" i="22"/>
  <c r="AE28" i="22"/>
  <c r="AC17" i="22"/>
  <c r="AD27" i="22"/>
  <c r="S29" i="22"/>
  <c r="AG33" i="22"/>
  <c r="AE18" i="19"/>
  <c r="AG18" i="19"/>
  <c r="AC8" i="13"/>
  <c r="X13" i="11"/>
  <c r="AF12" i="9"/>
  <c r="AC12" i="9"/>
  <c r="U14" i="7"/>
  <c r="W31" i="7"/>
  <c r="AE16" i="7"/>
  <c r="AE28" i="7"/>
  <c r="AB24" i="7"/>
  <c r="AD36" i="7"/>
  <c r="AD24" i="7"/>
  <c r="V22" i="7"/>
  <c r="V30" i="7"/>
  <c r="V13" i="7"/>
  <c r="U25" i="7"/>
  <c r="AB39" i="7"/>
  <c r="V19" i="7"/>
  <c r="AD23" i="7"/>
  <c r="AD13" i="7"/>
  <c r="U15" i="7"/>
  <c r="AG18" i="7"/>
  <c r="AG19" i="7"/>
  <c r="S14" i="7"/>
  <c r="V15" i="7"/>
  <c r="S19" i="7"/>
  <c r="X24" i="7"/>
  <c r="AD19" i="7"/>
  <c r="AF23" i="7"/>
  <c r="X26" i="7"/>
  <c r="V28" i="7"/>
  <c r="U31" i="7"/>
  <c r="AB32" i="7"/>
  <c r="T27" i="7"/>
  <c r="V34" i="7"/>
  <c r="AC27" i="7"/>
  <c r="AG34" i="7"/>
  <c r="S22" i="7"/>
  <c r="AC28" i="7"/>
  <c r="AC32" i="7"/>
  <c r="S35" i="7"/>
  <c r="S38" i="7"/>
  <c r="AC40" i="7"/>
  <c r="J16" i="4"/>
  <c r="T9" i="22"/>
  <c r="AG19" i="22"/>
  <c r="U18" i="22"/>
  <c r="W27" i="22"/>
  <c r="AE35" i="22"/>
  <c r="S34" i="22"/>
  <c r="AD34" i="22"/>
  <c r="AF18" i="22"/>
  <c r="T23" i="22"/>
  <c r="AC21" i="22"/>
  <c r="U10" i="22"/>
  <c r="AF10" i="22"/>
  <c r="W12" i="22"/>
  <c r="S17" i="22"/>
  <c r="AF26" i="22"/>
  <c r="T26" i="22"/>
  <c r="AF28" i="22"/>
  <c r="AG14" i="22"/>
  <c r="V24" i="22"/>
  <c r="T33" i="22"/>
  <c r="AG12" i="22"/>
  <c r="AG15" i="22"/>
  <c r="W18" i="22"/>
  <c r="W15" i="22"/>
  <c r="AC24" i="22"/>
  <c r="AC31" i="22"/>
  <c r="X34" i="22"/>
  <c r="AB34" i="22"/>
  <c r="AB9" i="22"/>
  <c r="T16" i="22"/>
  <c r="S25" i="22"/>
  <c r="AC25" i="22"/>
  <c r="X32" i="22"/>
  <c r="AF11" i="22"/>
  <c r="U20" i="22"/>
  <c r="AC16" i="22"/>
  <c r="S13" i="22"/>
  <c r="T22" i="22"/>
  <c r="AF23" i="22"/>
  <c r="AD17" i="22"/>
  <c r="AG27" i="22"/>
  <c r="T29" i="22"/>
  <c r="AD12" i="22"/>
  <c r="AE15" i="22"/>
  <c r="S14" i="22"/>
  <c r="AG22" i="22"/>
  <c r="AB24" i="22"/>
  <c r="V30" i="22"/>
  <c r="AG34" i="22"/>
  <c r="AG9" i="22"/>
  <c r="V21" i="22"/>
  <c r="AE25" i="22"/>
  <c r="V32" i="22"/>
  <c r="V35" i="22"/>
  <c r="X13" i="22"/>
  <c r="V22" i="22"/>
  <c r="AE23" i="22"/>
  <c r="AC32" i="22"/>
  <c r="AD14" i="22"/>
  <c r="AF29" i="22"/>
  <c r="AB8" i="22"/>
  <c r="AC13" i="22"/>
  <c r="AG20" i="22"/>
  <c r="AG35" i="22"/>
  <c r="AG30" i="22"/>
  <c r="AB18" i="22"/>
  <c r="X23" i="22"/>
  <c r="AG21" i="22"/>
  <c r="V28" i="22"/>
  <c r="V31" i="22"/>
  <c r="AC11" i="22"/>
  <c r="AC10" i="22"/>
  <c r="T12" i="22"/>
  <c r="W17" i="22"/>
  <c r="AD26" i="22"/>
  <c r="X26" i="22"/>
  <c r="AC28" i="22"/>
  <c r="T24" i="22"/>
  <c r="X33" i="22"/>
  <c r="AE33" i="22"/>
  <c r="AC18" i="19"/>
  <c r="U13" i="16"/>
  <c r="W13" i="11"/>
  <c r="U13" i="11"/>
  <c r="AE12" i="9"/>
  <c r="AG12" i="9"/>
  <c r="AB20" i="7"/>
  <c r="AE39" i="7"/>
  <c r="AF16" i="7"/>
  <c r="AF19" i="7"/>
  <c r="U30" i="7"/>
  <c r="V26" i="7"/>
  <c r="AE32" i="7"/>
  <c r="AD39" i="7"/>
  <c r="AG32" i="7"/>
  <c r="AB15" i="7"/>
  <c r="AE35" i="7"/>
  <c r="X15" i="7"/>
  <c r="T15" i="7"/>
  <c r="AC15" i="7"/>
  <c r="T23" i="7"/>
  <c r="W14" i="7"/>
  <c r="X19" i="7"/>
  <c r="S15" i="7"/>
  <c r="W23" i="7"/>
  <c r="T22" i="7"/>
  <c r="S27" i="7"/>
  <c r="T30" i="7"/>
  <c r="AD32" i="7"/>
  <c r="X27" i="7"/>
  <c r="AG27" i="7"/>
  <c r="U35" i="7"/>
  <c r="X35" i="7"/>
  <c r="AC24" i="7"/>
  <c r="S30" i="7"/>
  <c r="V33" i="7"/>
  <c r="AC36" i="7"/>
  <c r="W38" i="7"/>
  <c r="AG40" i="7"/>
  <c r="AE40" i="7"/>
  <c r="AB40" i="7"/>
  <c r="W15" i="7"/>
  <c r="W35" i="7"/>
  <c r="AG24" i="7"/>
  <c r="AE16" i="16"/>
  <c r="AE9" i="15"/>
  <c r="AG13" i="7"/>
  <c r="X29" i="7"/>
  <c r="AC18" i="7"/>
  <c r="AF34" i="7"/>
  <c r="S18" i="7"/>
  <c r="U34" i="7"/>
  <c r="AE23" i="7"/>
  <c r="AG39" i="7"/>
  <c r="W13" i="16"/>
  <c r="AF10" i="16"/>
  <c r="U17" i="12"/>
  <c r="AB13" i="7"/>
  <c r="W17" i="7"/>
  <c r="U37" i="7"/>
  <c r="AG8" i="12"/>
  <c r="W17" i="16"/>
  <c r="T25" i="7"/>
  <c r="AC13" i="7"/>
  <c r="AF18" i="7"/>
  <c r="W16" i="7"/>
  <c r="T20" i="7"/>
  <c r="T24" i="7"/>
  <c r="V24" i="7"/>
  <c r="S36" i="7"/>
  <c r="U40" i="7"/>
  <c r="AD17" i="7"/>
  <c r="AG21" i="7"/>
  <c r="AD25" i="7"/>
  <c r="AF29" i="7"/>
  <c r="AD33" i="7"/>
  <c r="AE37" i="7"/>
  <c r="AB37" i="7"/>
  <c r="AB21" i="7"/>
  <c r="AD37" i="7"/>
  <c r="AC17" i="7"/>
  <c r="AB17" i="7"/>
  <c r="U32" i="7"/>
  <c r="U8" i="20"/>
  <c r="AE8" i="13"/>
  <c r="AG26" i="7"/>
  <c r="AG22" i="7"/>
  <c r="V21" i="7"/>
  <c r="S8" i="20"/>
  <c r="X37" i="7"/>
  <c r="S34" i="7"/>
  <c r="X33" i="7"/>
  <c r="AD22" i="7"/>
  <c r="AF13" i="7"/>
  <c r="AG15" i="7"/>
  <c r="AB31" i="7"/>
  <c r="V17" i="7"/>
  <c r="AF38" i="7"/>
  <c r="X8" i="20"/>
  <c r="AF13" i="20"/>
  <c r="AE13" i="20"/>
  <c r="AF17" i="20"/>
  <c r="AD17" i="20"/>
  <c r="AF21" i="20"/>
  <c r="AD21" i="20"/>
  <c r="V32" i="20"/>
  <c r="U29" i="20"/>
  <c r="X29" i="20"/>
  <c r="X24" i="20"/>
  <c r="V24" i="20"/>
  <c r="AC30" i="20"/>
  <c r="AD30" i="20"/>
  <c r="AC34" i="20"/>
  <c r="S10" i="20"/>
  <c r="AC8" i="20"/>
  <c r="AE22" i="20"/>
  <c r="AD16" i="20"/>
  <c r="AF16" i="20"/>
  <c r="AD20" i="20"/>
  <c r="AB20" i="20"/>
  <c r="S18" i="20"/>
  <c r="AB25" i="20"/>
  <c r="AC25" i="20"/>
  <c r="AB32" i="20"/>
  <c r="AB27" i="20"/>
  <c r="V33" i="20"/>
  <c r="X33" i="20"/>
  <c r="T27" i="20"/>
  <c r="X31" i="20"/>
  <c r="T35" i="20"/>
  <c r="U35" i="20"/>
  <c r="V12" i="20"/>
  <c r="W12" i="20"/>
  <c r="V11" i="20"/>
  <c r="X11" i="20"/>
  <c r="AD14" i="20"/>
  <c r="AD18" i="20"/>
  <c r="AE19" i="20"/>
  <c r="U13" i="20"/>
  <c r="V13" i="20"/>
  <c r="U17" i="20"/>
  <c r="S17" i="20"/>
  <c r="S22" i="20"/>
  <c r="X26" i="20"/>
  <c r="AC28" i="20"/>
  <c r="AF33" i="20"/>
  <c r="AD12" i="20"/>
  <c r="T19" i="20"/>
  <c r="S16" i="20"/>
  <c r="S20" i="20"/>
  <c r="AE26" i="20"/>
  <c r="AG26" i="20"/>
  <c r="AD23" i="20"/>
  <c r="AF23" i="20"/>
  <c r="AF31" i="20"/>
  <c r="X25" i="20"/>
  <c r="V25" i="20"/>
  <c r="AC35" i="20"/>
  <c r="T30" i="20"/>
  <c r="T34" i="20"/>
  <c r="AB10" i="20"/>
  <c r="AC15" i="20"/>
  <c r="AB9" i="19"/>
  <c r="AB8" i="19"/>
  <c r="S21" i="19"/>
  <c r="AB16" i="19"/>
  <c r="AB20" i="19"/>
  <c r="X25" i="19"/>
  <c r="V25" i="19"/>
  <c r="S32" i="19"/>
  <c r="AC32" i="19"/>
  <c r="AB29" i="19"/>
  <c r="AB33" i="19"/>
  <c r="AB11" i="19"/>
  <c r="AE14" i="19"/>
  <c r="AC14" i="19"/>
  <c r="T15" i="19"/>
  <c r="AB13" i="19"/>
  <c r="AC12" i="19"/>
  <c r="AB15" i="19"/>
  <c r="AF19" i="19"/>
  <c r="T17" i="19"/>
  <c r="AD22" i="19"/>
  <c r="AC22" i="19"/>
  <c r="AD23" i="19"/>
  <c r="AF23" i="19"/>
  <c r="AE31" i="19"/>
  <c r="AG31" i="19"/>
  <c r="AC25" i="19"/>
  <c r="S28" i="19"/>
  <c r="V33" i="19"/>
  <c r="X33" i="19"/>
  <c r="U30" i="19"/>
  <c r="U34" i="19"/>
  <c r="W34" i="19"/>
  <c r="V8" i="19"/>
  <c r="X8" i="19"/>
  <c r="W11" i="19"/>
  <c r="U11" i="19"/>
  <c r="AE21" i="19"/>
  <c r="AB21" i="19"/>
  <c r="X10" i="19"/>
  <c r="V10" i="19"/>
  <c r="T9" i="19"/>
  <c r="S16" i="19"/>
  <c r="S20" i="19"/>
  <c r="T23" i="19"/>
  <c r="AF17" i="19"/>
  <c r="AD17" i="19"/>
  <c r="AE26" i="19"/>
  <c r="AG26" i="19"/>
  <c r="U24" i="19"/>
  <c r="S24" i="19"/>
  <c r="AE27" i="19"/>
  <c r="V22" i="19"/>
  <c r="U22" i="19"/>
  <c r="W26" i="19"/>
  <c r="U26" i="19"/>
  <c r="AF30" i="19"/>
  <c r="AD30" i="19"/>
  <c r="AF34" i="19"/>
  <c r="AD34" i="19"/>
  <c r="U12" i="19"/>
  <c r="W12" i="19"/>
  <c r="S14" i="19"/>
  <c r="X13" i="19"/>
  <c r="V13" i="19"/>
  <c r="V29" i="19"/>
  <c r="W29" i="19"/>
  <c r="X18" i="19"/>
  <c r="V18" i="19"/>
  <c r="AG24" i="19"/>
  <c r="AE24" i="19"/>
  <c r="AF28" i="19"/>
  <c r="AG28" i="19"/>
  <c r="AB35" i="19"/>
  <c r="T27" i="19"/>
  <c r="T31" i="19"/>
  <c r="T35" i="19"/>
  <c r="W19" i="19"/>
  <c r="U19" i="19"/>
  <c r="AF10" i="19"/>
  <c r="AD10" i="19"/>
  <c r="AF12" i="18"/>
  <c r="AG12" i="18"/>
  <c r="W18" i="18"/>
  <c r="U18" i="18"/>
  <c r="AE21" i="18"/>
  <c r="AG20" i="18"/>
  <c r="AE20" i="18"/>
  <c r="V29" i="18"/>
  <c r="W29" i="18"/>
  <c r="AG34" i="18"/>
  <c r="AE34" i="18"/>
  <c r="V22" i="18"/>
  <c r="U22" i="18"/>
  <c r="W9" i="18"/>
  <c r="X9" i="18"/>
  <c r="AF13" i="18"/>
  <c r="U14" i="18"/>
  <c r="AB22" i="18"/>
  <c r="X13" i="18"/>
  <c r="V13" i="18"/>
  <c r="X17" i="18"/>
  <c r="W21" i="18"/>
  <c r="W25" i="18"/>
  <c r="X25" i="18"/>
  <c r="AF35" i="18"/>
  <c r="AD35" i="18"/>
  <c r="AD32" i="18"/>
  <c r="AF32" i="18"/>
  <c r="W27" i="18"/>
  <c r="W31" i="18"/>
  <c r="V31" i="18"/>
  <c r="W35" i="18"/>
  <c r="U35" i="18"/>
  <c r="X11" i="18"/>
  <c r="S11" i="18"/>
  <c r="W12" i="18"/>
  <c r="AC27" i="18"/>
  <c r="V10" i="18"/>
  <c r="W10" i="18"/>
  <c r="AC14" i="18"/>
  <c r="AF14" i="18"/>
  <c r="AF15" i="18"/>
  <c r="AC15" i="18"/>
  <c r="AB17" i="18"/>
  <c r="AC17" i="18"/>
  <c r="AC18" i="18"/>
  <c r="AD19" i="18"/>
  <c r="AF19" i="18"/>
  <c r="W32" i="18"/>
  <c r="U32" i="18"/>
  <c r="X24" i="18"/>
  <c r="U24" i="18"/>
  <c r="V33" i="18"/>
  <c r="X33" i="18"/>
  <c r="AD29" i="18"/>
  <c r="AE29" i="18"/>
  <c r="AD33" i="18"/>
  <c r="AF33" i="18"/>
  <c r="W16" i="18"/>
  <c r="X16" i="18"/>
  <c r="S8" i="18"/>
  <c r="V28" i="18"/>
  <c r="U28" i="18"/>
  <c r="AD25" i="18"/>
  <c r="AG25" i="18"/>
  <c r="AD28" i="18"/>
  <c r="AC28" i="18"/>
  <c r="AF30" i="18"/>
  <c r="AD9" i="18"/>
  <c r="AG9" i="18"/>
  <c r="AG10" i="18"/>
  <c r="AB10" i="18"/>
  <c r="AG11" i="18"/>
  <c r="AD11" i="18"/>
  <c r="V15" i="18"/>
  <c r="S15" i="18"/>
  <c r="V19" i="18"/>
  <c r="X19" i="18"/>
  <c r="AF31" i="18"/>
  <c r="AC31" i="18"/>
  <c r="U20" i="18"/>
  <c r="W20" i="18"/>
  <c r="V26" i="18"/>
  <c r="W26" i="18"/>
  <c r="U23" i="18"/>
  <c r="X23" i="18"/>
  <c r="AD26" i="18"/>
  <c r="AE26" i="18"/>
  <c r="W30" i="18"/>
  <c r="S34" i="18"/>
  <c r="X32" i="17"/>
  <c r="S32" i="17"/>
  <c r="V25" i="17"/>
  <c r="X25" i="17"/>
  <c r="S17" i="17"/>
  <c r="T20" i="17"/>
  <c r="V20" i="17"/>
  <c r="W35" i="17"/>
  <c r="T39" i="17"/>
  <c r="V39" i="17"/>
  <c r="T16" i="17"/>
  <c r="V16" i="17"/>
  <c r="T29" i="17"/>
  <c r="T19" i="17"/>
  <c r="V19" i="17"/>
  <c r="X23" i="17"/>
  <c r="S27" i="17"/>
  <c r="U27" i="17"/>
  <c r="V18" i="17"/>
  <c r="X18" i="17"/>
  <c r="S22" i="17"/>
  <c r="U22" i="17"/>
  <c r="W26" i="17"/>
  <c r="S31" i="17"/>
  <c r="U31" i="17"/>
  <c r="X36" i="17"/>
  <c r="S36" i="17"/>
  <c r="U28" i="17"/>
  <c r="W28" i="17"/>
  <c r="X15" i="17"/>
  <c r="T40" i="17"/>
  <c r="V40" i="17"/>
  <c r="V38" i="17"/>
  <c r="X38" i="17"/>
  <c r="V33" i="17"/>
  <c r="X33" i="17"/>
  <c r="S37" i="17"/>
  <c r="U41" i="17"/>
  <c r="W41" i="17"/>
  <c r="V14" i="17"/>
  <c r="X14" i="17"/>
  <c r="S30" i="17"/>
  <c r="U30" i="17"/>
  <c r="S21" i="17"/>
  <c r="T34" i="17"/>
  <c r="AB27" i="17"/>
  <c r="AB23" i="17"/>
  <c r="AD23" i="17"/>
  <c r="AE29" i="17"/>
  <c r="AG29" i="17"/>
  <c r="AE32" i="17"/>
  <c r="AF32" i="17"/>
  <c r="AC33" i="17"/>
  <c r="AD41" i="17"/>
  <c r="AF38" i="17"/>
  <c r="AE20" i="17"/>
  <c r="AB20" i="17"/>
  <c r="AD15" i="17"/>
  <c r="AF18" i="17"/>
  <c r="AF22" i="17"/>
  <c r="AE22" i="17"/>
  <c r="AF26" i="17"/>
  <c r="AD35" i="17"/>
  <c r="AC35" i="17"/>
  <c r="AG17" i="17"/>
  <c r="AF17" i="17"/>
  <c r="AG21" i="17"/>
  <c r="AB21" i="17"/>
  <c r="AG25" i="17"/>
  <c r="AF25" i="17"/>
  <c r="AE30" i="17"/>
  <c r="AF30" i="17"/>
  <c r="AD34" i="17"/>
  <c r="AB34" i="17"/>
  <c r="AD16" i="17"/>
  <c r="AC16" i="17"/>
  <c r="AF28" i="17"/>
  <c r="AF31" i="17"/>
  <c r="AG37" i="17"/>
  <c r="AB36" i="17"/>
  <c r="AF40" i="17"/>
  <c r="AC19" i="17"/>
  <c r="AF14" i="17"/>
  <c r="AC14" i="17"/>
  <c r="AE24" i="17"/>
  <c r="AF24" i="17"/>
  <c r="AD39" i="17"/>
  <c r="AG39" i="17"/>
  <c r="S13" i="16"/>
  <c r="U10" i="16"/>
  <c r="V10" i="16"/>
  <c r="AC16" i="16"/>
  <c r="X20" i="16"/>
  <c r="W20" i="16"/>
  <c r="W37" i="16"/>
  <c r="X37" i="16"/>
  <c r="AB36" i="16"/>
  <c r="S16" i="16"/>
  <c r="S12" i="16"/>
  <c r="U12" i="16"/>
  <c r="AC22" i="16"/>
  <c r="AB22" i="16"/>
  <c r="AG37" i="16"/>
  <c r="AE24" i="16"/>
  <c r="AG29" i="16"/>
  <c r="AE29" i="16"/>
  <c r="AF32" i="16"/>
  <c r="AG32" i="16"/>
  <c r="AE21" i="16"/>
  <c r="AF21" i="16"/>
  <c r="AD14" i="16"/>
  <c r="AF14" i="16"/>
  <c r="U19" i="16"/>
  <c r="T19" i="16"/>
  <c r="V14" i="16"/>
  <c r="X14" i="16"/>
  <c r="X34" i="16"/>
  <c r="AC33" i="16"/>
  <c r="T15" i="16"/>
  <c r="V15" i="16"/>
  <c r="AB18" i="16"/>
  <c r="AB15" i="16"/>
  <c r="AB11" i="16"/>
  <c r="AC20" i="16"/>
  <c r="AC25" i="16"/>
  <c r="T23" i="16"/>
  <c r="W23" i="16"/>
  <c r="AB26" i="16"/>
  <c r="S29" i="16"/>
  <c r="AB28" i="16"/>
  <c r="AD28" i="16"/>
  <c r="AG30" i="16"/>
  <c r="AE30" i="16"/>
  <c r="AG34" i="16"/>
  <c r="AF31" i="16"/>
  <c r="AF35" i="16"/>
  <c r="AD35" i="16"/>
  <c r="W18" i="16"/>
  <c r="U18" i="16"/>
  <c r="AB17" i="16"/>
  <c r="AD13" i="16"/>
  <c r="AB13" i="16"/>
  <c r="T24" i="16"/>
  <c r="U28" i="16"/>
  <c r="W28" i="16"/>
  <c r="U22" i="16"/>
  <c r="X22" i="16"/>
  <c r="S21" i="16"/>
  <c r="T21" i="16"/>
  <c r="AE19" i="16"/>
  <c r="AB23" i="16"/>
  <c r="X26" i="16"/>
  <c r="S27" i="16"/>
  <c r="U33" i="16"/>
  <c r="AC27" i="16"/>
  <c r="AE27" i="16"/>
  <c r="T30" i="16"/>
  <c r="S25" i="16"/>
  <c r="X31" i="16"/>
  <c r="X35" i="16"/>
  <c r="V35" i="16"/>
  <c r="W32" i="16"/>
  <c r="U32" i="16"/>
  <c r="W36" i="16"/>
  <c r="AG9" i="15"/>
  <c r="W13" i="15"/>
  <c r="X13" i="15"/>
  <c r="AG10" i="15"/>
  <c r="AE10" i="15"/>
  <c r="AC21" i="15"/>
  <c r="S27" i="15"/>
  <c r="AB20" i="15"/>
  <c r="AB24" i="15"/>
  <c r="AB28" i="15"/>
  <c r="AC32" i="15"/>
  <c r="AC36" i="15"/>
  <c r="T31" i="15"/>
  <c r="S35" i="15"/>
  <c r="AB11" i="15"/>
  <c r="S22" i="15"/>
  <c r="V22" i="15"/>
  <c r="AE22" i="15"/>
  <c r="AG22" i="15"/>
  <c r="AF25" i="15"/>
  <c r="AD25" i="15"/>
  <c r="AC27" i="15"/>
  <c r="W21" i="15"/>
  <c r="U21" i="15"/>
  <c r="S25" i="15"/>
  <c r="S29" i="15"/>
  <c r="T33" i="15"/>
  <c r="AG35" i="15"/>
  <c r="AE35" i="15"/>
  <c r="AB15" i="15"/>
  <c r="AB19" i="15"/>
  <c r="AC16" i="15"/>
  <c r="AD17" i="15"/>
  <c r="AF17" i="15"/>
  <c r="AB14" i="15"/>
  <c r="AB18" i="15"/>
  <c r="AC23" i="15"/>
  <c r="T26" i="15"/>
  <c r="AC31" i="15"/>
  <c r="AG29" i="15"/>
  <c r="AD33" i="15"/>
  <c r="AF33" i="15"/>
  <c r="W32" i="15"/>
  <c r="U32" i="15"/>
  <c r="W36" i="15"/>
  <c r="U36" i="15"/>
  <c r="AG12" i="15"/>
  <c r="AD12" i="15"/>
  <c r="S9" i="15"/>
  <c r="S12" i="15"/>
  <c r="T12" i="15"/>
  <c r="S16" i="15"/>
  <c r="W23" i="15"/>
  <c r="T17" i="15"/>
  <c r="S14" i="15"/>
  <c r="S18" i="15"/>
  <c r="T11" i="15"/>
  <c r="S11" i="15"/>
  <c r="T15" i="15"/>
  <c r="T19" i="15"/>
  <c r="AE26" i="15"/>
  <c r="AG26" i="15"/>
  <c r="T28" i="15"/>
  <c r="T30" i="15"/>
  <c r="S34" i="15"/>
  <c r="AB30" i="15"/>
  <c r="AC34" i="15"/>
  <c r="U10" i="15"/>
  <c r="W10" i="15"/>
  <c r="U17" i="14"/>
  <c r="X17" i="14"/>
  <c r="AD24" i="14"/>
  <c r="AG24" i="14"/>
  <c r="X21" i="14"/>
  <c r="U21" i="14"/>
  <c r="AG17" i="14"/>
  <c r="AF17" i="14"/>
  <c r="T15" i="14"/>
  <c r="T19" i="14"/>
  <c r="S25" i="14"/>
  <c r="AB27" i="14"/>
  <c r="S30" i="14"/>
  <c r="V30" i="14"/>
  <c r="S23" i="14"/>
  <c r="S27" i="14"/>
  <c r="AC31" i="14"/>
  <c r="U35" i="14"/>
  <c r="W35" i="14"/>
  <c r="S29" i="14"/>
  <c r="W33" i="14"/>
  <c r="W37" i="14"/>
  <c r="U37" i="14"/>
  <c r="AC11" i="14"/>
  <c r="AG15" i="14"/>
  <c r="AD15" i="14"/>
  <c r="AC19" i="14"/>
  <c r="S22" i="14"/>
  <c r="T22" i="14"/>
  <c r="T18" i="14"/>
  <c r="S18" i="14"/>
  <c r="W24" i="14"/>
  <c r="X24" i="14"/>
  <c r="W28" i="14"/>
  <c r="U28" i="14"/>
  <c r="AE28" i="14"/>
  <c r="AG28" i="14"/>
  <c r="AD35" i="14"/>
  <c r="AF35" i="14"/>
  <c r="X14" i="14"/>
  <c r="V14" i="14"/>
  <c r="AC13" i="14"/>
  <c r="AD10" i="14"/>
  <c r="AC10" i="14"/>
  <c r="V10" i="14"/>
  <c r="U10" i="14"/>
  <c r="V16" i="14"/>
  <c r="U16" i="14"/>
  <c r="V20" i="14"/>
  <c r="X20" i="14"/>
  <c r="AD20" i="14"/>
  <c r="AF20" i="14"/>
  <c r="AB23" i="14"/>
  <c r="AD23" i="14"/>
  <c r="V31" i="14"/>
  <c r="S31" i="14"/>
  <c r="AC25" i="14"/>
  <c r="AB25" i="14"/>
  <c r="AC29" i="14"/>
  <c r="AC37" i="14"/>
  <c r="T32" i="14"/>
  <c r="T36" i="14"/>
  <c r="AC16" i="14"/>
  <c r="AF21" i="14"/>
  <c r="AG14" i="14"/>
  <c r="AF14" i="14"/>
  <c r="AG18" i="14"/>
  <c r="AD18" i="14"/>
  <c r="T26" i="14"/>
  <c r="S26" i="14"/>
  <c r="AD22" i="14"/>
  <c r="AB26" i="14"/>
  <c r="AE26" i="14"/>
  <c r="AC30" i="14"/>
  <c r="T34" i="14"/>
  <c r="AB34" i="14"/>
  <c r="AC32" i="14"/>
  <c r="AC36" i="14"/>
  <c r="AB12" i="14"/>
  <c r="V13" i="14"/>
  <c r="W13" i="14"/>
  <c r="V12" i="14"/>
  <c r="X12" i="14"/>
  <c r="W11" i="14"/>
  <c r="U11" i="14"/>
  <c r="AF11" i="13"/>
  <c r="AD11" i="13"/>
  <c r="U14" i="13"/>
  <c r="W14" i="13"/>
  <c r="AF24" i="13"/>
  <c r="V22" i="13"/>
  <c r="U22" i="13"/>
  <c r="X34" i="13"/>
  <c r="W34" i="13"/>
  <c r="U13" i="13"/>
  <c r="S13" i="13"/>
  <c r="AB21" i="13"/>
  <c r="AC21" i="13"/>
  <c r="AD27" i="13"/>
  <c r="W23" i="13"/>
  <c r="S23" i="13"/>
  <c r="T24" i="13"/>
  <c r="AB32" i="13"/>
  <c r="AB31" i="13"/>
  <c r="AC31" i="13"/>
  <c r="AG35" i="13"/>
  <c r="AC30" i="13"/>
  <c r="AF34" i="13"/>
  <c r="AC12" i="13"/>
  <c r="X11" i="13"/>
  <c r="V11" i="13"/>
  <c r="X15" i="13"/>
  <c r="V15" i="13"/>
  <c r="U18" i="13"/>
  <c r="S18" i="13"/>
  <c r="AC23" i="13"/>
  <c r="X16" i="13"/>
  <c r="U16" i="13"/>
  <c r="AB19" i="13"/>
  <c r="U17" i="13"/>
  <c r="AG22" i="13"/>
  <c r="AE22" i="13"/>
  <c r="AB25" i="13"/>
  <c r="T28" i="13"/>
  <c r="AB26" i="13"/>
  <c r="S27" i="13"/>
  <c r="T21" i="13"/>
  <c r="T19" i="13"/>
  <c r="S30" i="13"/>
  <c r="AB15" i="13"/>
  <c r="AD9" i="13"/>
  <c r="AD13" i="13"/>
  <c r="AG10" i="13"/>
  <c r="AE10" i="13"/>
  <c r="AG14" i="13"/>
  <c r="AE14" i="13"/>
  <c r="W20" i="13"/>
  <c r="AD20" i="13"/>
  <c r="AF20" i="13"/>
  <c r="AG17" i="13"/>
  <c r="AB17" i="13"/>
  <c r="AF18" i="13"/>
  <c r="AE18" i="13"/>
  <c r="U26" i="13"/>
  <c r="V26" i="13"/>
  <c r="V29" i="13"/>
  <c r="S29" i="13"/>
  <c r="AD29" i="13"/>
  <c r="AD33" i="13"/>
  <c r="AE33" i="13"/>
  <c r="V17" i="12"/>
  <c r="W11" i="12"/>
  <c r="AC13" i="12"/>
  <c r="S20" i="12"/>
  <c r="AC15" i="12"/>
  <c r="S24" i="12"/>
  <c r="X24" i="12"/>
  <c r="S30" i="12"/>
  <c r="U30" i="12"/>
  <c r="AE32" i="12"/>
  <c r="AF32" i="12"/>
  <c r="AF12" i="12"/>
  <c r="AD12" i="12"/>
  <c r="AD9" i="12"/>
  <c r="AF9" i="12"/>
  <c r="U25" i="12"/>
  <c r="W25" i="12"/>
  <c r="AE16" i="12"/>
  <c r="AG16" i="12"/>
  <c r="AF23" i="12"/>
  <c r="AD23" i="12"/>
  <c r="AD20" i="12"/>
  <c r="AE20" i="12"/>
  <c r="X18" i="12"/>
  <c r="W18" i="12"/>
  <c r="AE24" i="12"/>
  <c r="AG24" i="12"/>
  <c r="U22" i="12"/>
  <c r="S22" i="12"/>
  <c r="U26" i="12"/>
  <c r="W26" i="12"/>
  <c r="X23" i="12"/>
  <c r="V23" i="12"/>
  <c r="AC27" i="12"/>
  <c r="AF27" i="12"/>
  <c r="AE31" i="12"/>
  <c r="AC34" i="12"/>
  <c r="AD19" i="12"/>
  <c r="AG19" i="12"/>
  <c r="AE17" i="12"/>
  <c r="AG18" i="12"/>
  <c r="AF33" i="12"/>
  <c r="AC33" i="12"/>
  <c r="W28" i="12"/>
  <c r="S32" i="12"/>
  <c r="T32" i="12"/>
  <c r="T31" i="12"/>
  <c r="T35" i="12"/>
  <c r="S8" i="12"/>
  <c r="T8" i="12"/>
  <c r="AD14" i="12"/>
  <c r="AF14" i="12"/>
  <c r="AG11" i="12"/>
  <c r="AB11" i="12"/>
  <c r="W19" i="12"/>
  <c r="T27" i="12"/>
  <c r="AF28" i="12"/>
  <c r="S13" i="12"/>
  <c r="T10" i="12"/>
  <c r="T14" i="12"/>
  <c r="U15" i="12"/>
  <c r="W15" i="12"/>
  <c r="V12" i="12"/>
  <c r="S12" i="12"/>
  <c r="S16" i="12"/>
  <c r="AD29" i="12"/>
  <c r="AD30" i="12"/>
  <c r="AB30" i="12"/>
  <c r="U21" i="12"/>
  <c r="S21" i="12"/>
  <c r="AG21" i="12"/>
  <c r="AG22" i="12"/>
  <c r="AG26" i="12"/>
  <c r="AE26" i="12"/>
  <c r="X29" i="12"/>
  <c r="U29" i="12"/>
  <c r="S33" i="12"/>
  <c r="U14" i="11"/>
  <c r="T14" i="11"/>
  <c r="AB16" i="11"/>
  <c r="AB20" i="11"/>
  <c r="T18" i="11"/>
  <c r="S24" i="11"/>
  <c r="AB30" i="11"/>
  <c r="AC24" i="11"/>
  <c r="AB24" i="11"/>
  <c r="AC28" i="11"/>
  <c r="AB21" i="11"/>
  <c r="AB25" i="11"/>
  <c r="AF32" i="11"/>
  <c r="AD32" i="11"/>
  <c r="AF36" i="11"/>
  <c r="AD36" i="11"/>
  <c r="AE11" i="11"/>
  <c r="AG11" i="11"/>
  <c r="AD12" i="11"/>
  <c r="AE12" i="11"/>
  <c r="W17" i="11"/>
  <c r="U17" i="11"/>
  <c r="AD23" i="11"/>
  <c r="AC23" i="11"/>
  <c r="AF15" i="11"/>
  <c r="AF19" i="11"/>
  <c r="AD19" i="11"/>
  <c r="V23" i="11"/>
  <c r="U23" i="11"/>
  <c r="V27" i="11"/>
  <c r="X27" i="11"/>
  <c r="X21" i="11"/>
  <c r="W21" i="11"/>
  <c r="X25" i="11"/>
  <c r="S25" i="11"/>
  <c r="W22" i="11"/>
  <c r="W26" i="11"/>
  <c r="V26" i="11"/>
  <c r="W29" i="11"/>
  <c r="U29" i="11"/>
  <c r="W33" i="11"/>
  <c r="U33" i="11"/>
  <c r="W37" i="11"/>
  <c r="U37" i="11"/>
  <c r="W11" i="11"/>
  <c r="U11" i="11"/>
  <c r="AB13" i="11"/>
  <c r="AC14" i="11"/>
  <c r="AC18" i="11"/>
  <c r="W12" i="11"/>
  <c r="U12" i="11"/>
  <c r="S16" i="11"/>
  <c r="S20" i="11"/>
  <c r="AC27" i="11"/>
  <c r="AF33" i="11"/>
  <c r="AD33" i="11"/>
  <c r="AF37" i="11"/>
  <c r="AD37" i="11"/>
  <c r="AE34" i="11"/>
  <c r="AG34" i="11"/>
  <c r="AD31" i="11"/>
  <c r="AF31" i="11"/>
  <c r="AD35" i="11"/>
  <c r="AF35" i="11"/>
  <c r="AF10" i="11"/>
  <c r="AD10" i="11"/>
  <c r="X10" i="11"/>
  <c r="V10" i="11"/>
  <c r="AD17" i="11"/>
  <c r="AF17" i="11"/>
  <c r="X15" i="11"/>
  <c r="W15" i="11"/>
  <c r="X19" i="11"/>
  <c r="V19" i="11"/>
  <c r="AF29" i="11"/>
  <c r="V28" i="11"/>
  <c r="X28" i="11"/>
  <c r="T34" i="11"/>
  <c r="S31" i="11"/>
  <c r="S35" i="11"/>
  <c r="T32" i="11"/>
  <c r="T36" i="11"/>
  <c r="AE17" i="10"/>
  <c r="AG17" i="10"/>
  <c r="AE21" i="10"/>
  <c r="AC22" i="10"/>
  <c r="S26" i="10"/>
  <c r="AD37" i="10"/>
  <c r="AB37" i="10"/>
  <c r="S33" i="10"/>
  <c r="S23" i="10"/>
  <c r="AG39" i="10"/>
  <c r="AB34" i="10"/>
  <c r="AD38" i="10"/>
  <c r="AE38" i="10"/>
  <c r="U14" i="10"/>
  <c r="W14" i="10"/>
  <c r="X16" i="10"/>
  <c r="V16" i="10"/>
  <c r="W12" i="10"/>
  <c r="U12" i="10"/>
  <c r="S18" i="10"/>
  <c r="V18" i="10"/>
  <c r="S22" i="10"/>
  <c r="AF27" i="10"/>
  <c r="AE27" i="10"/>
  <c r="AD19" i="10"/>
  <c r="AE19" i="10"/>
  <c r="AF23" i="10"/>
  <c r="AD23" i="10"/>
  <c r="AG16" i="10"/>
  <c r="AD16" i="10"/>
  <c r="AG20" i="10"/>
  <c r="AD20" i="10"/>
  <c r="W24" i="10"/>
  <c r="X24" i="10"/>
  <c r="AE28" i="10"/>
  <c r="AG28" i="10"/>
  <c r="X36" i="10"/>
  <c r="U36" i="10"/>
  <c r="W34" i="10"/>
  <c r="X34" i="10"/>
  <c r="S31" i="10"/>
  <c r="S35" i="10"/>
  <c r="W39" i="10"/>
  <c r="AB13" i="10"/>
  <c r="AF18" i="10"/>
  <c r="AC18" i="10"/>
  <c r="AF15" i="10"/>
  <c r="AD15" i="10"/>
  <c r="X15" i="10"/>
  <c r="V15" i="10"/>
  <c r="T20" i="10"/>
  <c r="S20" i="10"/>
  <c r="AB24" i="10"/>
  <c r="S17" i="10"/>
  <c r="S21" i="10"/>
  <c r="AB32" i="10"/>
  <c r="AD32" i="10"/>
  <c r="AG35" i="10"/>
  <c r="AD35" i="10"/>
  <c r="AB33" i="10"/>
  <c r="AC33" i="10"/>
  <c r="AC29" i="10"/>
  <c r="AB29" i="10"/>
  <c r="T32" i="10"/>
  <c r="V13" i="10"/>
  <c r="X13" i="10"/>
  <c r="U19" i="10"/>
  <c r="T19" i="10"/>
  <c r="AG14" i="10"/>
  <c r="AE14" i="10"/>
  <c r="AB31" i="10"/>
  <c r="S29" i="10"/>
  <c r="AD25" i="10"/>
  <c r="AE25" i="10"/>
  <c r="U25" i="10"/>
  <c r="W25" i="10"/>
  <c r="X28" i="10"/>
  <c r="U28" i="10"/>
  <c r="AC36" i="10"/>
  <c r="X37" i="10"/>
  <c r="U37" i="10"/>
  <c r="X30" i="10"/>
  <c r="S30" i="10"/>
  <c r="V38" i="10"/>
  <c r="W38" i="10"/>
  <c r="AF26" i="10"/>
  <c r="AD26" i="10"/>
  <c r="AF30" i="10"/>
  <c r="AE30" i="10"/>
  <c r="AB12" i="10"/>
  <c r="W12" i="9"/>
  <c r="AB16" i="9"/>
  <c r="W17" i="9"/>
  <c r="T24" i="9"/>
  <c r="U21" i="9"/>
  <c r="W21" i="9"/>
  <c r="AG17" i="9"/>
  <c r="AF17" i="9"/>
  <c r="AG21" i="9"/>
  <c r="AE21" i="9"/>
  <c r="V15" i="9"/>
  <c r="W15" i="9"/>
  <c r="W19" i="9"/>
  <c r="U19" i="9"/>
  <c r="W23" i="9"/>
  <c r="U23" i="9"/>
  <c r="AE27" i="9"/>
  <c r="AD27" i="9"/>
  <c r="U29" i="9"/>
  <c r="W29" i="9"/>
  <c r="AD32" i="9"/>
  <c r="AF32" i="9"/>
  <c r="AD36" i="9"/>
  <c r="AF36" i="9"/>
  <c r="AG33" i="9"/>
  <c r="AG37" i="9"/>
  <c r="AE37" i="9"/>
  <c r="X14" i="9"/>
  <c r="V14" i="9"/>
  <c r="AG15" i="9"/>
  <c r="AD15" i="9"/>
  <c r="T18" i="9"/>
  <c r="S18" i="9"/>
  <c r="T22" i="9"/>
  <c r="AB24" i="9"/>
  <c r="S28" i="9"/>
  <c r="T33" i="9"/>
  <c r="AD25" i="9"/>
  <c r="AE25" i="9"/>
  <c r="AD29" i="9"/>
  <c r="AF29" i="9"/>
  <c r="AB26" i="9"/>
  <c r="AB30" i="9"/>
  <c r="W37" i="9"/>
  <c r="T34" i="9"/>
  <c r="S34" i="9"/>
  <c r="T38" i="9"/>
  <c r="AB13" i="9"/>
  <c r="T16" i="9"/>
  <c r="T13" i="9"/>
  <c r="AE19" i="9"/>
  <c r="AG19" i="9"/>
  <c r="AE23" i="9"/>
  <c r="AG23" i="9"/>
  <c r="U25" i="9"/>
  <c r="X25" i="9"/>
  <c r="S32" i="9"/>
  <c r="S30" i="9"/>
  <c r="T27" i="9"/>
  <c r="AB31" i="9"/>
  <c r="AD31" i="9"/>
  <c r="AF34" i="9"/>
  <c r="AD34" i="9"/>
  <c r="AF38" i="9"/>
  <c r="AD38" i="9"/>
  <c r="AB14" i="9"/>
  <c r="V20" i="9"/>
  <c r="X20" i="9"/>
  <c r="AD20" i="9"/>
  <c r="AF20" i="9"/>
  <c r="AF18" i="9"/>
  <c r="AF22" i="9"/>
  <c r="AD22" i="9"/>
  <c r="AC28" i="9"/>
  <c r="AB35" i="9"/>
  <c r="AB39" i="9"/>
  <c r="T31" i="9"/>
  <c r="V31" i="9"/>
  <c r="T35" i="9"/>
  <c r="T39" i="9"/>
  <c r="AD22" i="8"/>
  <c r="AE22" i="8"/>
  <c r="AD23" i="8"/>
  <c r="AF12" i="8"/>
  <c r="X27" i="8"/>
  <c r="AF17" i="8"/>
  <c r="AB17" i="8"/>
  <c r="AG27" i="8"/>
  <c r="W30" i="8"/>
  <c r="U30" i="8"/>
  <c r="AD20" i="8"/>
  <c r="AE20" i="8"/>
  <c r="AD26" i="8"/>
  <c r="AE26" i="8"/>
  <c r="S18" i="8"/>
  <c r="W22" i="8"/>
  <c r="V24" i="8"/>
  <c r="U24" i="8"/>
  <c r="V28" i="8"/>
  <c r="T28" i="8"/>
  <c r="AC25" i="8"/>
  <c r="AD25" i="8"/>
  <c r="AF29" i="8"/>
  <c r="AB35" i="8"/>
  <c r="AC32" i="8"/>
  <c r="AF36" i="8"/>
  <c r="AC14" i="8"/>
  <c r="T15" i="8"/>
  <c r="AD13" i="8"/>
  <c r="AC38" i="8"/>
  <c r="T31" i="8"/>
  <c r="S34" i="8"/>
  <c r="AE18" i="8"/>
  <c r="AC18" i="8"/>
  <c r="AF16" i="8"/>
  <c r="AE16" i="8"/>
  <c r="AG15" i="8"/>
  <c r="AD15" i="8"/>
  <c r="AD19" i="8"/>
  <c r="AF19" i="8"/>
  <c r="X23" i="8"/>
  <c r="U23" i="8"/>
  <c r="X21" i="8"/>
  <c r="V21" i="8"/>
  <c r="S25" i="8"/>
  <c r="AB28" i="8"/>
  <c r="S35" i="8"/>
  <c r="T26" i="8"/>
  <c r="AB34" i="8"/>
  <c r="T32" i="8"/>
  <c r="T36" i="8"/>
  <c r="S33" i="8"/>
  <c r="S37" i="8"/>
  <c r="AG21" i="8"/>
  <c r="AE21" i="8"/>
  <c r="AF30" i="8"/>
  <c r="AD30" i="8"/>
  <c r="X38" i="8"/>
  <c r="V38" i="8"/>
  <c r="X11" i="8"/>
  <c r="U11" i="8"/>
  <c r="S19" i="8"/>
  <c r="T19" i="8"/>
  <c r="T16" i="8"/>
  <c r="T20" i="8"/>
  <c r="T29" i="8"/>
  <c r="AB33" i="8"/>
  <c r="AE37" i="8"/>
  <c r="U23" i="7"/>
  <c r="U39" i="7"/>
  <c r="AG28" i="7"/>
  <c r="S11" i="16"/>
  <c r="AG12" i="16"/>
  <c r="X17" i="7"/>
  <c r="T33" i="7"/>
  <c r="AB22" i="7"/>
  <c r="AD38" i="7"/>
  <c r="W22" i="7"/>
  <c r="V38" i="7"/>
  <c r="AD27" i="7"/>
  <c r="X13" i="7"/>
  <c r="AC12" i="16"/>
  <c r="X17" i="12"/>
  <c r="W33" i="7"/>
  <c r="AB38" i="7"/>
  <c r="AD8" i="12"/>
  <c r="X17" i="16"/>
  <c r="AG38" i="7"/>
  <c r="T17" i="7"/>
  <c r="AC14" i="7"/>
  <c r="V9" i="12"/>
  <c r="AE12" i="16"/>
  <c r="V16" i="7"/>
  <c r="X20" i="7"/>
  <c r="U24" i="7"/>
  <c r="U28" i="7"/>
  <c r="X28" i="7"/>
  <c r="T32" i="7"/>
  <c r="W36" i="7"/>
  <c r="S40" i="7"/>
  <c r="AG17" i="7"/>
  <c r="AE21" i="7"/>
  <c r="AE29" i="7"/>
  <c r="AC33" i="7"/>
  <c r="AB33" i="7"/>
  <c r="AF37" i="7"/>
  <c r="W32" i="7"/>
  <c r="S28" i="7"/>
  <c r="W24" i="7"/>
  <c r="AD29" i="7"/>
  <c r="AB8" i="13"/>
  <c r="T21" i="7"/>
  <c r="AC34" i="7"/>
  <c r="AE22" i="7"/>
  <c r="V37" i="7"/>
  <c r="AF8" i="13"/>
  <c r="AC31" i="7"/>
  <c r="S26" i="7"/>
  <c r="AC30" i="7"/>
  <c r="AG30" i="7"/>
  <c r="T18" i="7"/>
  <c r="AG14" i="7"/>
  <c r="AD14" i="7"/>
  <c r="U29" i="7"/>
  <c r="U22" i="7"/>
  <c r="AE31" i="7"/>
  <c r="AB13" i="20"/>
  <c r="AB17" i="20"/>
  <c r="AB21" i="20"/>
  <c r="X32" i="20"/>
  <c r="W29" i="20"/>
  <c r="T24" i="20"/>
  <c r="AF30" i="20"/>
  <c r="AF34" i="20"/>
  <c r="AD34" i="20"/>
  <c r="V10" i="20"/>
  <c r="X10" i="20"/>
  <c r="AF8" i="20"/>
  <c r="AD8" i="20"/>
  <c r="AB16" i="20"/>
  <c r="V18" i="20"/>
  <c r="AD32" i="20"/>
  <c r="AG32" i="20"/>
  <c r="AD27" i="20"/>
  <c r="W33" i="20"/>
  <c r="S27" i="20"/>
  <c r="T31" i="20"/>
  <c r="W35" i="20"/>
  <c r="T11" i="20"/>
  <c r="AF14" i="20"/>
  <c r="AG14" i="20"/>
  <c r="AF18" i="20"/>
  <c r="AG24" i="20"/>
  <c r="AE28" i="20"/>
  <c r="AG28" i="20"/>
  <c r="AD29" i="20"/>
  <c r="X9" i="20"/>
  <c r="W15" i="20"/>
  <c r="X15" i="20"/>
  <c r="W19" i="20"/>
  <c r="U19" i="20"/>
  <c r="V16" i="20"/>
  <c r="X16" i="20"/>
  <c r="V20" i="20"/>
  <c r="X20" i="20"/>
  <c r="AC26" i="20"/>
  <c r="AE23" i="20"/>
  <c r="AB31" i="20"/>
  <c r="AG31" i="20"/>
  <c r="T25" i="20"/>
  <c r="AF35" i="20"/>
  <c r="AD35" i="20"/>
  <c r="U30" i="20"/>
  <c r="W30" i="20"/>
  <c r="U34" i="20"/>
  <c r="W34" i="20"/>
  <c r="AE10" i="20"/>
  <c r="AG10" i="20"/>
  <c r="AE15" i="20"/>
  <c r="AF15" i="20"/>
  <c r="AG9" i="19"/>
  <c r="AE9" i="19"/>
  <c r="AG8" i="19"/>
  <c r="AE8" i="19"/>
  <c r="X21" i="19"/>
  <c r="U21" i="19"/>
  <c r="AG16" i="19"/>
  <c r="AG20" i="19"/>
  <c r="AE20" i="19"/>
  <c r="T25" i="19"/>
  <c r="V32" i="19"/>
  <c r="X32" i="19"/>
  <c r="AD32" i="19"/>
  <c r="AF32" i="19"/>
  <c r="AG29" i="19"/>
  <c r="AG33" i="19"/>
  <c r="AE33" i="19"/>
  <c r="AE11" i="19"/>
  <c r="AG11" i="19"/>
  <c r="AF14" i="19"/>
  <c r="W15" i="19"/>
  <c r="U15" i="19"/>
  <c r="AG13" i="19"/>
  <c r="AE13" i="19"/>
  <c r="AD12" i="19"/>
  <c r="AF12" i="19"/>
  <c r="AE15" i="19"/>
  <c r="AG15" i="19"/>
  <c r="AE19" i="19"/>
  <c r="AG19" i="19"/>
  <c r="U17" i="19"/>
  <c r="W17" i="19"/>
  <c r="AB23" i="19"/>
  <c r="AD31" i="19"/>
  <c r="AF25" i="19"/>
  <c r="AD25" i="19"/>
  <c r="U28" i="19"/>
  <c r="V28" i="19"/>
  <c r="T33" i="19"/>
  <c r="W30" i="19"/>
  <c r="S34" i="19"/>
  <c r="T8" i="19"/>
  <c r="S11" i="19"/>
  <c r="AF21" i="19"/>
  <c r="T10" i="19"/>
  <c r="U9" i="19"/>
  <c r="W9" i="19"/>
  <c r="V16" i="19"/>
  <c r="X16" i="19"/>
  <c r="V20" i="19"/>
  <c r="X20" i="19"/>
  <c r="W23" i="19"/>
  <c r="U23" i="19"/>
  <c r="AB17" i="19"/>
  <c r="AC26" i="19"/>
  <c r="W24" i="19"/>
  <c r="AG27" i="19"/>
  <c r="S22" i="19"/>
  <c r="S26" i="19"/>
  <c r="AB30" i="19"/>
  <c r="AB34" i="19"/>
  <c r="S12" i="19"/>
  <c r="X14" i="19"/>
  <c r="V14" i="19"/>
  <c r="T13" i="19"/>
  <c r="T29" i="19"/>
  <c r="T18" i="19"/>
  <c r="AC24" i="19"/>
  <c r="AB28" i="19"/>
  <c r="AE35" i="19"/>
  <c r="AG35" i="19"/>
  <c r="U27" i="19"/>
  <c r="V27" i="19"/>
  <c r="W31" i="19"/>
  <c r="W35" i="19"/>
  <c r="U35" i="19"/>
  <c r="S19" i="19"/>
  <c r="AB10" i="19"/>
  <c r="AB12" i="18"/>
  <c r="AC12" i="18"/>
  <c r="S18" i="18"/>
  <c r="AG21" i="18"/>
  <c r="AC20" i="18"/>
  <c r="T29" i="18"/>
  <c r="AC34" i="18"/>
  <c r="T22" i="18"/>
  <c r="S9" i="18"/>
  <c r="T9" i="18"/>
  <c r="AB13" i="18"/>
  <c r="AD13" i="18"/>
  <c r="W14" i="18"/>
  <c r="V14" i="18"/>
  <c r="AE22" i="18"/>
  <c r="AG22" i="18"/>
  <c r="T13" i="18"/>
  <c r="T17" i="18"/>
  <c r="W17" i="18"/>
  <c r="S21" i="18"/>
  <c r="S25" i="18"/>
  <c r="T25" i="18"/>
  <c r="AB35" i="18"/>
  <c r="AG23" i="18"/>
  <c r="AF23" i="18"/>
  <c r="AB32" i="18"/>
  <c r="S27" i="18"/>
  <c r="U27" i="18"/>
  <c r="S31" i="18"/>
  <c r="S35" i="18"/>
  <c r="AE8" i="18"/>
  <c r="AD8" i="18"/>
  <c r="T11" i="18"/>
  <c r="W11" i="18"/>
  <c r="S12" i="18"/>
  <c r="V12" i="18"/>
  <c r="AG16" i="18"/>
  <c r="AD16" i="18"/>
  <c r="AF24" i="18"/>
  <c r="AG24" i="18"/>
  <c r="AF27" i="18"/>
  <c r="AG27" i="18"/>
  <c r="S10" i="18"/>
  <c r="AD14" i="18"/>
  <c r="AB15" i="18"/>
  <c r="AE15" i="18"/>
  <c r="AD17" i="18"/>
  <c r="AE17" i="18"/>
  <c r="AD18" i="18"/>
  <c r="AF18" i="18"/>
  <c r="AB19" i="18"/>
  <c r="S32" i="18"/>
  <c r="T24" i="18"/>
  <c r="T33" i="18"/>
  <c r="AB29" i="18"/>
  <c r="AB33" i="18"/>
  <c r="S16" i="18"/>
  <c r="W8" i="18"/>
  <c r="V8" i="18"/>
  <c r="X28" i="18"/>
  <c r="AC25" i="18"/>
  <c r="AF28" i="18"/>
  <c r="AB30" i="18"/>
  <c r="AD30" i="18"/>
  <c r="AC9" i="18"/>
  <c r="AC10" i="18"/>
  <c r="AF10" i="18"/>
  <c r="AC11" i="18"/>
  <c r="W15" i="18"/>
  <c r="T19" i="18"/>
  <c r="AB31" i="18"/>
  <c r="S20" i="18"/>
  <c r="S26" i="18"/>
  <c r="W23" i="18"/>
  <c r="X30" i="18"/>
  <c r="S30" i="18"/>
  <c r="X34" i="18"/>
  <c r="V34" i="18"/>
  <c r="U32" i="17"/>
  <c r="W32" i="17"/>
  <c r="S25" i="17"/>
  <c r="X31" i="7"/>
  <c r="AF40" i="7"/>
  <c r="AD8" i="13"/>
  <c r="AF14" i="7"/>
  <c r="X14" i="7"/>
  <c r="AC19" i="7"/>
  <c r="U12" i="9"/>
  <c r="AF22" i="7"/>
  <c r="AE30" i="7"/>
  <c r="AB18" i="7"/>
  <c r="S20" i="7"/>
  <c r="X32" i="7"/>
  <c r="X36" i="7"/>
  <c r="AF17" i="7"/>
  <c r="AF25" i="7"/>
  <c r="AG29" i="7"/>
  <c r="AG33" i="7"/>
  <c r="W28" i="7"/>
  <c r="V40" i="7"/>
  <c r="V20" i="7"/>
  <c r="AG8" i="13"/>
  <c r="AB14" i="7"/>
  <c r="W29" i="7"/>
  <c r="V25" i="7"/>
  <c r="U38" i="7"/>
  <c r="AB27" i="7"/>
  <c r="T14" i="7"/>
  <c r="AE13" i="7"/>
  <c r="U17" i="7"/>
  <c r="S29" i="7"/>
  <c r="AE17" i="20"/>
  <c r="AC21" i="20"/>
  <c r="W32" i="20"/>
  <c r="T32" i="20"/>
  <c r="AE34" i="20"/>
  <c r="AG8" i="20"/>
  <c r="AC22" i="20"/>
  <c r="AE16" i="20"/>
  <c r="AF20" i="20"/>
  <c r="U33" i="20"/>
  <c r="V27" i="20"/>
  <c r="S35" i="20"/>
  <c r="AE11" i="20"/>
  <c r="U11" i="20"/>
  <c r="AC14" i="20"/>
  <c r="AG19" i="20"/>
  <c r="T13" i="20"/>
  <c r="U21" i="20"/>
  <c r="X22" i="20"/>
  <c r="V26" i="20"/>
  <c r="AF12" i="20"/>
  <c r="T15" i="20"/>
  <c r="V19" i="20"/>
  <c r="W16" i="20"/>
  <c r="T20" i="20"/>
  <c r="AF26" i="20"/>
  <c r="AC23" i="20"/>
  <c r="W25" i="20"/>
  <c r="X30" i="20"/>
  <c r="AC10" i="20"/>
  <c r="AF9" i="19"/>
  <c r="AC8" i="19"/>
  <c r="AD16" i="19"/>
  <c r="AC20" i="19"/>
  <c r="W25" i="19"/>
  <c r="W32" i="19"/>
  <c r="T32" i="19"/>
  <c r="AG32" i="19"/>
  <c r="AC29" i="19"/>
  <c r="AD33" i="19"/>
  <c r="AD11" i="19"/>
  <c r="AG14" i="19"/>
  <c r="AG12" i="19"/>
  <c r="AF15" i="19"/>
  <c r="AC19" i="19"/>
  <c r="S17" i="19"/>
  <c r="AF22" i="19"/>
  <c r="AE22" i="19"/>
  <c r="AB31" i="19"/>
  <c r="X28" i="19"/>
  <c r="S33" i="19"/>
  <c r="X34" i="19"/>
  <c r="S8" i="19"/>
  <c r="X11" i="19"/>
  <c r="AG21" i="19"/>
  <c r="S10" i="19"/>
  <c r="V9" i="19"/>
  <c r="U20" i="19"/>
  <c r="S23" i="19"/>
  <c r="X23" i="19"/>
  <c r="AE17" i="19"/>
  <c r="AB26" i="19"/>
  <c r="V24" i="19"/>
  <c r="T24" i="19"/>
  <c r="AD27" i="19"/>
  <c r="T22" i="19"/>
  <c r="X26" i="19"/>
  <c r="AE30" i="19"/>
  <c r="AE34" i="19"/>
  <c r="W14" i="19"/>
  <c r="S13" i="19"/>
  <c r="X29" i="19"/>
  <c r="AD24" i="19"/>
  <c r="AD28" i="19"/>
  <c r="X27" i="19"/>
  <c r="S35" i="19"/>
  <c r="X19" i="19"/>
  <c r="AD21" i="18"/>
  <c r="U29" i="18"/>
  <c r="AF34" i="18"/>
  <c r="AD34" i="18"/>
  <c r="S14" i="18"/>
  <c r="T14" i="18"/>
  <c r="S13" i="18"/>
  <c r="T21" i="18"/>
  <c r="U21" i="18"/>
  <c r="AG35" i="18"/>
  <c r="AD23" i="18"/>
  <c r="T27" i="18"/>
  <c r="X31" i="18"/>
  <c r="U11" i="18"/>
  <c r="X12" i="18"/>
  <c r="AC16" i="18"/>
  <c r="AF16" i="18"/>
  <c r="AB27" i="18"/>
  <c r="X10" i="18"/>
  <c r="AD15" i="18"/>
  <c r="AG18" i="18"/>
  <c r="AG19" i="18"/>
  <c r="V32" i="18"/>
  <c r="X32" i="18"/>
  <c r="V24" i="18"/>
  <c r="AG29" i="18"/>
  <c r="X8" i="18"/>
  <c r="T28" i="18"/>
  <c r="AG30" i="18"/>
  <c r="AF9" i="18"/>
  <c r="AE10" i="18"/>
  <c r="AF11" i="18"/>
  <c r="T26" i="18"/>
  <c r="AG26" i="18"/>
  <c r="AB26" i="18"/>
  <c r="U30" i="18"/>
  <c r="V30" i="18"/>
  <c r="W34" i="18"/>
  <c r="V32" i="17"/>
  <c r="T25" i="17"/>
  <c r="W17" i="17"/>
  <c r="U20" i="17"/>
  <c r="S35" i="17"/>
  <c r="X39" i="17"/>
  <c r="X24" i="17"/>
  <c r="S24" i="17"/>
  <c r="X29" i="17"/>
  <c r="U19" i="17"/>
  <c r="T23" i="17"/>
  <c r="W27" i="17"/>
  <c r="V27" i="17"/>
  <c r="T18" i="17"/>
  <c r="W22" i="17"/>
  <c r="V26" i="17"/>
  <c r="U26" i="17"/>
  <c r="X28" i="17"/>
  <c r="S15" i="17"/>
  <c r="S38" i="17"/>
  <c r="U33" i="17"/>
  <c r="T33" i="17"/>
  <c r="W37" i="17"/>
  <c r="V41" i="17"/>
  <c r="U14" i="17"/>
  <c r="T30" i="17"/>
  <c r="V21" i="17"/>
  <c r="X34" i="17"/>
  <c r="AE27" i="17"/>
  <c r="AG27" i="17"/>
  <c r="AG23" i="17"/>
  <c r="AB29" i="17"/>
  <c r="AD32" i="17"/>
  <c r="AB32" i="17"/>
  <c r="AD33" i="17"/>
  <c r="AG33" i="17"/>
  <c r="AE41" i="17"/>
  <c r="AC38" i="17"/>
  <c r="AF20" i="17"/>
  <c r="AE15" i="17"/>
  <c r="AG15" i="17"/>
  <c r="AC18" i="17"/>
  <c r="AE18" i="17"/>
  <c r="AG26" i="17"/>
  <c r="AD26" i="17"/>
  <c r="AB35" i="17"/>
  <c r="AC17" i="17"/>
  <c r="AC25" i="17"/>
  <c r="AE25" i="17"/>
  <c r="AC30" i="17"/>
  <c r="AG34" i="17"/>
  <c r="AC28" i="17"/>
  <c r="AD31" i="17"/>
  <c r="AB37" i="17"/>
  <c r="AC37" i="17"/>
  <c r="AE36" i="17"/>
  <c r="AD36" i="17"/>
  <c r="AF19" i="17"/>
  <c r="AG14" i="17"/>
  <c r="AB39" i="17"/>
  <c r="AB10" i="16"/>
  <c r="AD16" i="16"/>
  <c r="AB16" i="16"/>
  <c r="AD10" i="16"/>
  <c r="X11" i="16"/>
  <c r="T20" i="16"/>
  <c r="S20" i="16"/>
  <c r="AE36" i="16"/>
  <c r="AG36" i="16"/>
  <c r="X16" i="16"/>
  <c r="T12" i="16"/>
  <c r="AE22" i="16"/>
  <c r="AC37" i="16"/>
  <c r="AC24" i="16"/>
  <c r="AB29" i="16"/>
  <c r="AC21" i="16"/>
  <c r="AC14" i="16"/>
  <c r="X19" i="16"/>
  <c r="AE33" i="16"/>
  <c r="AB33" i="16"/>
  <c r="AG15" i="16"/>
  <c r="AC11" i="16"/>
  <c r="AF11" i="16"/>
  <c r="AG20" i="16"/>
  <c r="U23" i="16"/>
  <c r="AD26" i="16"/>
  <c r="AF26" i="16"/>
  <c r="AG28" i="16"/>
  <c r="AB30" i="16"/>
  <c r="AE34" i="16"/>
  <c r="AG31" i="16"/>
  <c r="AC35" i="16"/>
  <c r="AE17" i="16"/>
  <c r="AC17" i="16"/>
  <c r="U24" i="16"/>
  <c r="S28" i="16"/>
  <c r="W22" i="16"/>
  <c r="W21" i="16"/>
  <c r="U21" i="16"/>
  <c r="AG19" i="16"/>
  <c r="AB19" i="16"/>
  <c r="AC23" i="16"/>
  <c r="AE23" i="16"/>
  <c r="V26" i="16"/>
  <c r="T26" i="16"/>
  <c r="W33" i="16"/>
  <c r="T33" i="16"/>
  <c r="X25" i="16"/>
  <c r="U31" i="16"/>
  <c r="S31" i="16"/>
  <c r="S35" i="16"/>
  <c r="T36" i="16"/>
  <c r="AF9" i="15"/>
  <c r="U13" i="15"/>
  <c r="AF21" i="15"/>
  <c r="T27" i="15"/>
  <c r="AD20" i="15"/>
  <c r="AE28" i="15"/>
  <c r="AG28" i="15"/>
  <c r="AB32" i="15"/>
  <c r="AE36" i="15"/>
  <c r="AG36" i="15"/>
  <c r="W31" i="15"/>
  <c r="X35" i="15"/>
  <c r="AB13" i="15"/>
  <c r="AC13" i="15"/>
  <c r="AE11" i="15"/>
  <c r="W22" i="15"/>
  <c r="X20" i="15"/>
  <c r="V20" i="15"/>
  <c r="AD22" i="15"/>
  <c r="AD27" i="15"/>
  <c r="AB27" i="15"/>
  <c r="T21" i="15"/>
  <c r="V25" i="15"/>
  <c r="V29" i="15"/>
  <c r="X29" i="15"/>
  <c r="S33" i="15"/>
  <c r="AC15" i="15"/>
  <c r="AD19" i="15"/>
  <c r="AE16" i="15"/>
  <c r="AG16" i="15"/>
  <c r="AE17" i="15"/>
  <c r="AC14" i="15"/>
  <c r="AD14" i="15"/>
  <c r="AF18" i="15"/>
  <c r="AG23" i="15"/>
  <c r="W26" i="15"/>
  <c r="U26" i="15"/>
  <c r="AB31" i="15"/>
  <c r="X32" i="15"/>
  <c r="S36" i="15"/>
  <c r="AE12" i="15"/>
  <c r="V9" i="15"/>
  <c r="X9" i="15"/>
  <c r="W16" i="15"/>
  <c r="U17" i="15"/>
  <c r="S17" i="15"/>
  <c r="T14" i="15"/>
  <c r="U18" i="15"/>
  <c r="W18" i="15"/>
  <c r="V11" i="15"/>
  <c r="V15" i="15"/>
  <c r="X19" i="15"/>
  <c r="AF26" i="15"/>
  <c r="S28" i="15"/>
  <c r="X30" i="15"/>
  <c r="AG30" i="15"/>
  <c r="AE34" i="15"/>
  <c r="S10" i="15"/>
  <c r="W17" i="14"/>
  <c r="AC24" i="14"/>
  <c r="W21" i="14"/>
  <c r="AB17" i="14"/>
  <c r="V15" i="14"/>
  <c r="V19" i="14"/>
  <c r="V25" i="14"/>
  <c r="W25" i="14"/>
  <c r="AE27" i="14"/>
  <c r="AG27" i="14"/>
  <c r="X30" i="14"/>
  <c r="W23" i="14"/>
  <c r="U27" i="14"/>
  <c r="AD31" i="14"/>
  <c r="AB31" i="14"/>
  <c r="V35" i="14"/>
  <c r="T35" i="14"/>
  <c r="W29" i="14"/>
  <c r="U29" i="14"/>
  <c r="U33" i="14"/>
  <c r="X37" i="14"/>
  <c r="AF11" i="14"/>
  <c r="AF15" i="14"/>
  <c r="AE19" i="14"/>
  <c r="AG19" i="14"/>
  <c r="W22" i="14"/>
  <c r="W18" i="14"/>
  <c r="S24" i="14"/>
  <c r="U24" i="14"/>
  <c r="AF28" i="14"/>
  <c r="AC35" i="14"/>
  <c r="S14" i="14"/>
  <c r="AD13" i="14"/>
  <c r="AF13" i="14"/>
  <c r="AB10" i="14"/>
  <c r="W10" i="14"/>
  <c r="S16" i="14"/>
  <c r="U20" i="14"/>
  <c r="AB20" i="14"/>
  <c r="W31" i="14"/>
  <c r="AD25" i="14"/>
  <c r="AD29" i="14"/>
  <c r="U32" i="14"/>
  <c r="W32" i="14"/>
  <c r="V36" i="14"/>
  <c r="AD16" i="14"/>
  <c r="AG16" i="14"/>
  <c r="AD14" i="14"/>
  <c r="U26" i="14"/>
  <c r="AF22" i="14"/>
  <c r="AD26" i="14"/>
  <c r="AF30" i="14"/>
  <c r="V34" i="14"/>
  <c r="X34" i="14"/>
  <c r="AB32" i="14"/>
  <c r="AE36" i="14"/>
  <c r="AD12" i="14"/>
  <c r="AF12" i="14"/>
  <c r="U13" i="14"/>
  <c r="S11" i="14"/>
  <c r="X11" i="14"/>
  <c r="V14" i="13"/>
  <c r="AG24" i="13"/>
  <c r="AD24" i="13"/>
  <c r="T22" i="13"/>
  <c r="V34" i="13"/>
  <c r="W13" i="13"/>
  <c r="AG28" i="13"/>
  <c r="AC28" i="13"/>
  <c r="AE21" i="13"/>
  <c r="AG27" i="13"/>
  <c r="AC27" i="13"/>
  <c r="V24" i="13"/>
  <c r="AE32" i="13"/>
  <c r="AF32" i="13"/>
  <c r="AE31" i="13"/>
  <c r="AD31" i="13"/>
  <c r="AG30" i="13"/>
  <c r="AD12" i="13"/>
  <c r="AB12" i="13"/>
  <c r="S11" i="13"/>
  <c r="T15" i="13"/>
  <c r="U15" i="13"/>
  <c r="T18" i="13"/>
  <c r="AE23" i="13"/>
  <c r="W33" i="13"/>
  <c r="W16" i="13"/>
  <c r="AF19" i="13"/>
  <c r="T17" i="13"/>
  <c r="AF22" i="13"/>
  <c r="AF25" i="13"/>
  <c r="AG26" i="13"/>
  <c r="T27" i="13"/>
  <c r="W27" i="13"/>
  <c r="V31" i="13"/>
  <c r="V35" i="13"/>
  <c r="V10" i="13"/>
  <c r="V19" i="13"/>
  <c r="X30" i="13"/>
  <c r="AD15" i="13"/>
  <c r="AC13" i="13"/>
  <c r="AF10" i="13"/>
  <c r="AE20" i="13"/>
  <c r="AC20" i="13"/>
  <c r="AC17" i="13"/>
  <c r="AG18" i="13"/>
  <c r="W26" i="13"/>
  <c r="AF29" i="13"/>
  <c r="AG33" i="13"/>
  <c r="AB33" i="13"/>
  <c r="S17" i="12"/>
  <c r="T17" i="12"/>
  <c r="S11" i="12"/>
  <c r="AD13" i="12"/>
  <c r="AB13" i="12"/>
  <c r="AG15" i="12"/>
  <c r="V24" i="12"/>
  <c r="U24" i="12"/>
  <c r="X30" i="12"/>
  <c r="AD32" i="12"/>
  <c r="AE9" i="12"/>
  <c r="V25" i="12"/>
  <c r="S25" i="12"/>
  <c r="AF20" i="12"/>
  <c r="AB24" i="12"/>
  <c r="T22" i="12"/>
  <c r="S23" i="12"/>
  <c r="AE27" i="12"/>
  <c r="AB31" i="12"/>
  <c r="AC31" i="12"/>
  <c r="AD35" i="12"/>
  <c r="AE35" i="12"/>
  <c r="AG34" i="12"/>
  <c r="AF19" i="12"/>
  <c r="AD17" i="12"/>
  <c r="AB17" i="12"/>
  <c r="AB18" i="12"/>
  <c r="AB33" i="12"/>
  <c r="T28" i="12"/>
  <c r="W32" i="12"/>
  <c r="S31" i="12"/>
  <c r="U35" i="12"/>
  <c r="W8" i="12"/>
  <c r="U8" i="12"/>
  <c r="AG14" i="12"/>
  <c r="X19" i="12"/>
  <c r="V19" i="12"/>
  <c r="X27" i="12"/>
  <c r="AC28" i="12"/>
  <c r="V13" i="12"/>
  <c r="T13" i="12"/>
  <c r="S10" i="12"/>
  <c r="S15" i="12"/>
  <c r="X12" i="12"/>
  <c r="U12" i="12"/>
  <c r="X16" i="12"/>
  <c r="AF30" i="12"/>
  <c r="T21" i="12"/>
  <c r="AF21" i="12"/>
  <c r="AG25" i="12"/>
  <c r="AB22" i="12"/>
  <c r="AE22" i="12"/>
  <c r="AD26" i="12"/>
  <c r="W29" i="12"/>
  <c r="V29" i="12"/>
  <c r="AD16" i="11"/>
  <c r="AF20" i="11"/>
  <c r="W18" i="11"/>
  <c r="U24" i="11"/>
  <c r="T24" i="11"/>
  <c r="AB22" i="11"/>
  <c r="AC22" i="11"/>
  <c r="AB26" i="11"/>
  <c r="AC26" i="11"/>
  <c r="AF30" i="11"/>
  <c r="AG24" i="11"/>
  <c r="AD28" i="11"/>
  <c r="AB28" i="11"/>
  <c r="AC21" i="11"/>
  <c r="AE21" i="11"/>
  <c r="AF25" i="11"/>
  <c r="AB32" i="11"/>
  <c r="AG36" i="11"/>
  <c r="AF12" i="11"/>
  <c r="S17" i="11"/>
  <c r="X17" i="11"/>
  <c r="AE23" i="11"/>
  <c r="AB23" i="11"/>
  <c r="AB15" i="11"/>
  <c r="AE19" i="11"/>
  <c r="S23" i="11"/>
  <c r="U27" i="11"/>
  <c r="S21" i="11"/>
  <c r="V25" i="11"/>
  <c r="T22" i="11"/>
  <c r="S26" i="11"/>
  <c r="X29" i="11"/>
  <c r="S33" i="11"/>
  <c r="X37" i="11"/>
  <c r="S11" i="11"/>
  <c r="AG14" i="11"/>
  <c r="AF18" i="11"/>
  <c r="X12" i="11"/>
  <c r="V12" i="11"/>
  <c r="W16" i="11"/>
  <c r="V20" i="11"/>
  <c r="AD27" i="11"/>
  <c r="AB27" i="11"/>
  <c r="AB37" i="11"/>
  <c r="AG37" i="11"/>
  <c r="AC35" i="11"/>
  <c r="AB10" i="11"/>
  <c r="U10" i="11"/>
  <c r="S10" i="11"/>
  <c r="U15" i="11"/>
  <c r="T19" i="11"/>
  <c r="AC29" i="11"/>
  <c r="AD29" i="11"/>
  <c r="T28" i="11"/>
  <c r="W34" i="11"/>
  <c r="U34" i="11"/>
  <c r="T31" i="11"/>
  <c r="U35" i="11"/>
  <c r="W35" i="11"/>
  <c r="W32" i="11"/>
  <c r="U36" i="11"/>
  <c r="S36" i="11"/>
  <c r="AF17" i="10"/>
  <c r="AC17" i="10"/>
  <c r="AD21" i="10"/>
  <c r="AD22" i="10"/>
  <c r="AB22" i="10"/>
  <c r="T26" i="10"/>
  <c r="AF37" i="10"/>
  <c r="V33" i="10"/>
  <c r="U33" i="10"/>
  <c r="T23" i="10"/>
  <c r="V23" i="10"/>
  <c r="V27" i="10"/>
  <c r="W27" i="10"/>
  <c r="AB39" i="10"/>
  <c r="AF34" i="10"/>
  <c r="AD34" i="10"/>
  <c r="S14" i="10"/>
  <c r="W16" i="10"/>
  <c r="T12" i="10"/>
  <c r="T18" i="10"/>
  <c r="W22" i="10"/>
  <c r="AB27" i="10"/>
  <c r="AD27" i="10"/>
  <c r="AC19" i="10"/>
  <c r="AB23" i="10"/>
  <c r="AG23" i="10"/>
  <c r="AC20" i="10"/>
  <c r="AE20" i="10"/>
  <c r="T24" i="10"/>
  <c r="AC28" i="10"/>
  <c r="W36" i="10"/>
  <c r="T31" i="10"/>
  <c r="W31" i="10"/>
  <c r="W35" i="10"/>
  <c r="U35" i="10"/>
  <c r="AE13" i="10"/>
  <c r="AG13" i="10"/>
  <c r="AE18" i="10"/>
  <c r="AD18" i="10"/>
  <c r="AB15" i="10"/>
  <c r="U15" i="10"/>
  <c r="S15" i="10"/>
  <c r="V20" i="10"/>
  <c r="AC24" i="10"/>
  <c r="U17" i="10"/>
  <c r="U21" i="10"/>
  <c r="AE32" i="10"/>
  <c r="AC35" i="10"/>
  <c r="AD33" i="10"/>
  <c r="AG29" i="10"/>
  <c r="W32" i="10"/>
  <c r="U32" i="10"/>
  <c r="W13" i="10"/>
  <c r="AD14" i="10"/>
  <c r="AB14" i="10"/>
  <c r="AG31" i="10"/>
  <c r="AC31" i="10"/>
  <c r="U29" i="10"/>
  <c r="T29" i="10"/>
  <c r="T25" i="10"/>
  <c r="W28" i="10"/>
  <c r="V28" i="10"/>
  <c r="AG36" i="10"/>
  <c r="AD36" i="10"/>
  <c r="W37" i="10"/>
  <c r="W30" i="10"/>
  <c r="S38" i="10"/>
  <c r="AC26" i="10"/>
  <c r="AB26" i="10"/>
  <c r="AD30" i="10"/>
  <c r="AF12" i="10"/>
  <c r="AE16" i="9"/>
  <c r="AG16" i="9"/>
  <c r="S17" i="9"/>
  <c r="S24" i="9"/>
  <c r="AD17" i="9"/>
  <c r="AC21" i="9"/>
  <c r="X15" i="9"/>
  <c r="S15" i="9"/>
  <c r="S19" i="9"/>
  <c r="X23" i="9"/>
  <c r="V29" i="9"/>
  <c r="T29" i="9"/>
  <c r="AE36" i="9"/>
  <c r="AC36" i="9"/>
  <c r="AC33" i="9"/>
  <c r="AF33" i="9"/>
  <c r="AF37" i="9"/>
  <c r="AE15" i="9"/>
  <c r="X18" i="9"/>
  <c r="U22" i="9"/>
  <c r="S22" i="9"/>
  <c r="AC24" i="9"/>
  <c r="W28" i="9"/>
  <c r="S33" i="9"/>
  <c r="AG25" i="9"/>
  <c r="AB25" i="9"/>
  <c r="AB29" i="9"/>
  <c r="AG26" i="9"/>
  <c r="AC30" i="9"/>
  <c r="AD30" i="9"/>
  <c r="V36" i="9"/>
  <c r="T36" i="9"/>
  <c r="U37" i="9"/>
  <c r="S37" i="9"/>
  <c r="V38" i="9"/>
  <c r="AF13" i="9"/>
  <c r="U13" i="9"/>
  <c r="S13" i="9"/>
  <c r="AF19" i="9"/>
  <c r="V25" i="9"/>
  <c r="S25" i="9"/>
  <c r="V32" i="9"/>
  <c r="X32" i="9"/>
  <c r="X26" i="9"/>
  <c r="S26" i="9"/>
  <c r="X30" i="9"/>
  <c r="U27" i="9"/>
  <c r="AF31" i="9"/>
  <c r="AC31" i="9"/>
  <c r="AC38" i="9"/>
  <c r="W20" i="9"/>
  <c r="AG18" i="9"/>
  <c r="AD18" i="9"/>
  <c r="AC22" i="9"/>
  <c r="AD28" i="9"/>
  <c r="AB28" i="9"/>
  <c r="AC35" i="9"/>
  <c r="AF39" i="9"/>
  <c r="W31" i="9"/>
  <c r="U35" i="9"/>
  <c r="X39" i="9"/>
  <c r="AF22" i="8"/>
  <c r="AD12" i="8"/>
  <c r="U13" i="8"/>
  <c r="S30" i="8"/>
  <c r="AF20" i="8"/>
  <c r="X14" i="8"/>
  <c r="S14" i="8"/>
  <c r="T22" i="8"/>
  <c r="X28" i="8"/>
  <c r="AE25" i="8"/>
  <c r="AD29" i="8"/>
  <c r="AE35" i="8"/>
  <c r="AC35" i="8"/>
  <c r="AF32" i="8"/>
  <c r="AD36" i="8"/>
  <c r="U15" i="8"/>
  <c r="V15" i="8"/>
  <c r="AF38" i="8"/>
  <c r="AD38" i="8"/>
  <c r="S31" i="8"/>
  <c r="W34" i="8"/>
  <c r="AD16" i="8"/>
  <c r="AG16" i="8"/>
  <c r="AC15" i="8"/>
  <c r="AE19" i="8"/>
  <c r="AC19" i="8"/>
  <c r="U21" i="8"/>
  <c r="S21" i="8"/>
  <c r="X25" i="8"/>
  <c r="AG28" i="8"/>
  <c r="AE28" i="8"/>
  <c r="U35" i="8"/>
  <c r="X26" i="8"/>
  <c r="AE34" i="8"/>
  <c r="AG34" i="8"/>
  <c r="U32" i="8"/>
  <c r="W32" i="8"/>
  <c r="U33" i="8"/>
  <c r="W33" i="8"/>
  <c r="V37" i="8"/>
  <c r="X12" i="8"/>
  <c r="U12" i="8"/>
  <c r="AF24" i="8"/>
  <c r="AG24" i="8"/>
  <c r="AF21" i="8"/>
  <c r="AD21" i="8"/>
  <c r="W38" i="8"/>
  <c r="X16" i="8"/>
  <c r="S20" i="8"/>
  <c r="U29" i="8"/>
  <c r="S29" i="8"/>
  <c r="AC33" i="8"/>
  <c r="AD33" i="8"/>
  <c r="AF37" i="8"/>
  <c r="V12" i="9"/>
  <c r="AG16" i="7"/>
  <c r="V8" i="20"/>
  <c r="X21" i="7"/>
  <c r="AE26" i="7"/>
  <c r="W26" i="7"/>
  <c r="AG31" i="7"/>
  <c r="U17" i="16"/>
  <c r="AB26" i="7"/>
  <c r="T29" i="7"/>
  <c r="U21" i="7"/>
  <c r="X16" i="7"/>
  <c r="U20" i="7"/>
  <c r="T28" i="7"/>
  <c r="X40" i="7"/>
  <c r="AF21" i="7"/>
  <c r="AB29" i="7"/>
  <c r="AE33" i="7"/>
  <c r="T36" i="7"/>
  <c r="AC21" i="7"/>
  <c r="W40" i="7"/>
  <c r="T40" i="7"/>
  <c r="AE17" i="7"/>
  <c r="S16" i="7"/>
  <c r="V29" i="7"/>
  <c r="S17" i="7"/>
  <c r="AE38" i="7"/>
  <c r="AC26" i="7"/>
  <c r="AE14" i="7"/>
  <c r="AG13" i="20"/>
  <c r="AE21" i="20"/>
  <c r="S32" i="20"/>
  <c r="T29" i="20"/>
  <c r="W24" i="20"/>
  <c r="AG30" i="20"/>
  <c r="U10" i="20"/>
  <c r="AB8" i="20"/>
  <c r="AF25" i="20"/>
  <c r="U12" i="20"/>
  <c r="AB14" i="20"/>
  <c r="AC18" i="20"/>
  <c r="AB19" i="20"/>
  <c r="T17" i="20"/>
  <c r="T22" i="20"/>
  <c r="AB24" i="20"/>
  <c r="AD28" i="20"/>
  <c r="AD33" i="20"/>
  <c r="S15" i="20"/>
  <c r="U15" i="20"/>
  <c r="U16" i="20"/>
  <c r="W20" i="20"/>
  <c r="AB26" i="20"/>
  <c r="S25" i="20"/>
  <c r="V30" i="20"/>
  <c r="X34" i="20"/>
  <c r="AF10" i="20"/>
  <c r="AB15" i="20"/>
  <c r="AF8" i="19"/>
  <c r="V21" i="19"/>
  <c r="AE16" i="19"/>
  <c r="AF20" i="19"/>
  <c r="S25" i="19"/>
  <c r="AE32" i="19"/>
  <c r="AB32" i="19"/>
  <c r="AE29" i="19"/>
  <c r="AB14" i="19"/>
  <c r="S15" i="19"/>
  <c r="X15" i="19"/>
  <c r="AD13" i="19"/>
  <c r="AB12" i="19"/>
  <c r="AD15" i="19"/>
  <c r="AB19" i="19"/>
  <c r="V17" i="19"/>
  <c r="AB22" i="19"/>
  <c r="AG23" i="19"/>
  <c r="AG25" i="19"/>
  <c r="U33" i="19"/>
  <c r="V30" i="19"/>
  <c r="T34" i="19"/>
  <c r="U8" i="19"/>
  <c r="V11" i="19"/>
  <c r="T11" i="19"/>
  <c r="T16" i="19"/>
  <c r="V23" i="19"/>
  <c r="AF27" i="19"/>
  <c r="AC27" i="19"/>
  <c r="T26" i="19"/>
  <c r="AG30" i="19"/>
  <c r="U13" i="19"/>
  <c r="U29" i="19"/>
  <c r="W18" i="19"/>
  <c r="U18" i="19"/>
  <c r="AE28" i="19"/>
  <c r="AC28" i="19"/>
  <c r="AD35" i="19"/>
  <c r="S27" i="19"/>
  <c r="X31" i="19"/>
  <c r="V35" i="19"/>
  <c r="V19" i="19"/>
  <c r="T19" i="19"/>
  <c r="AG10" i="19"/>
  <c r="AF21" i="18"/>
  <c r="AC21" i="18"/>
  <c r="AB34" i="18"/>
  <c r="X22" i="18"/>
  <c r="U9" i="18"/>
  <c r="X14" i="18"/>
  <c r="W13" i="18"/>
  <c r="U13" i="18"/>
  <c r="S17" i="18"/>
  <c r="V25" i="18"/>
  <c r="AE35" i="18"/>
  <c r="AC35" i="18"/>
  <c r="AG32" i="18"/>
  <c r="T31" i="18"/>
  <c r="X35" i="18"/>
  <c r="AG8" i="18"/>
  <c r="T12" i="18"/>
  <c r="AE16" i="18"/>
  <c r="AC24" i="18"/>
  <c r="AE27" i="18"/>
  <c r="U10" i="18"/>
  <c r="AF17" i="18"/>
  <c r="AE18" i="18"/>
  <c r="AB18" i="18"/>
  <c r="AC19" i="18"/>
  <c r="W24" i="18"/>
  <c r="S33" i="18"/>
  <c r="AC29" i="18"/>
  <c r="AG33" i="18"/>
  <c r="V16" i="18"/>
  <c r="T8" i="18"/>
  <c r="W28" i="18"/>
  <c r="AF25" i="18"/>
  <c r="AC30" i="18"/>
  <c r="AE9" i="18"/>
  <c r="AB9" i="18"/>
  <c r="AB11" i="18"/>
  <c r="U15" i="18"/>
  <c r="S19" i="18"/>
  <c r="X20" i="18"/>
  <c r="X26" i="18"/>
  <c r="T23" i="18"/>
  <c r="AC26" i="18"/>
  <c r="U34" i="18"/>
  <c r="U25" i="17"/>
  <c r="U17" i="17"/>
  <c r="T17" i="17"/>
  <c r="T35" i="17"/>
  <c r="V35" i="17"/>
  <c r="U39" i="17"/>
  <c r="U24" i="17"/>
  <c r="W24" i="17"/>
  <c r="S16" i="17"/>
  <c r="V29" i="17"/>
  <c r="S19" i="17"/>
  <c r="U23" i="17"/>
  <c r="T27" i="17"/>
  <c r="U18" i="17"/>
  <c r="T22" i="17"/>
  <c r="S26" i="17"/>
  <c r="W31" i="17"/>
  <c r="V31" i="17"/>
  <c r="V36" i="17"/>
  <c r="W15" i="17"/>
  <c r="V15" i="17"/>
  <c r="S40" i="17"/>
  <c r="W38" i="17"/>
  <c r="U37" i="17"/>
  <c r="T37" i="17"/>
  <c r="S41" i="17"/>
  <c r="S14" i="17"/>
  <c r="X30" i="17"/>
  <c r="W21" i="17"/>
  <c r="V34" i="17"/>
  <c r="U34" i="17"/>
  <c r="AC27" i="17"/>
  <c r="AF23" i="17"/>
  <c r="AD29" i="17"/>
  <c r="AF29" i="17"/>
  <c r="AC32" i="17"/>
  <c r="AF41" i="17"/>
  <c r="AG41" i="17"/>
  <c r="AE38" i="17"/>
  <c r="AD38" i="17"/>
  <c r="AF15" i="17"/>
  <c r="AB22" i="17"/>
  <c r="AC26" i="17"/>
  <c r="AE26" i="17"/>
  <c r="AE35" i="17"/>
  <c r="AD17" i="17"/>
  <c r="AE17" i="17"/>
  <c r="AD25" i="17"/>
  <c r="AB25" i="17"/>
  <c r="AD30" i="17"/>
  <c r="AE34" i="17"/>
  <c r="AB16" i="17"/>
  <c r="AE28" i="17"/>
  <c r="AB28" i="17"/>
  <c r="AE31" i="17"/>
  <c r="AG31" i="17"/>
  <c r="AD37" i="17"/>
  <c r="AE37" i="17"/>
  <c r="AG40" i="17"/>
  <c r="AB40" i="17"/>
  <c r="AB19" i="17"/>
  <c r="AE14" i="17"/>
  <c r="AC24" i="17"/>
  <c r="AB12" i="16"/>
  <c r="V13" i="16"/>
  <c r="AF16" i="16"/>
  <c r="T10" i="16"/>
  <c r="W10" i="16"/>
  <c r="AG16" i="16"/>
  <c r="AD12" i="16"/>
  <c r="U20" i="16"/>
  <c r="U37" i="16"/>
  <c r="AD36" i="16"/>
  <c r="T16" i="16"/>
  <c r="U16" i="16"/>
  <c r="W12" i="16"/>
  <c r="AD22" i="16"/>
  <c r="AD37" i="16"/>
  <c r="AB37" i="16"/>
  <c r="AB24" i="16"/>
  <c r="AF29" i="16"/>
  <c r="AD32" i="16"/>
  <c r="AD21" i="16"/>
  <c r="AG21" i="16"/>
  <c r="AB14" i="16"/>
  <c r="V19" i="16"/>
  <c r="W19" i="16"/>
  <c r="T14" i="16"/>
  <c r="V34" i="16"/>
  <c r="W34" i="16"/>
  <c r="AG33" i="16"/>
  <c r="X15" i="16"/>
  <c r="AD18" i="16"/>
  <c r="AG18" i="16"/>
  <c r="AC15" i="16"/>
  <c r="AD15" i="16"/>
  <c r="AE11" i="16"/>
  <c r="AD11" i="16"/>
  <c r="AE20" i="16"/>
  <c r="AF25" i="16"/>
  <c r="AD25" i="16"/>
  <c r="S23" i="16"/>
  <c r="V29" i="16"/>
  <c r="U29" i="16"/>
  <c r="AC28" i="16"/>
  <c r="AC30" i="16"/>
  <c r="AD34" i="16"/>
  <c r="AB34" i="16"/>
  <c r="AC31" i="16"/>
  <c r="AB35" i="16"/>
  <c r="V18" i="16"/>
  <c r="X18" i="16"/>
  <c r="AG17" i="16"/>
  <c r="AG13" i="16"/>
  <c r="W24" i="16"/>
  <c r="V28" i="16"/>
  <c r="V22" i="16"/>
  <c r="S22" i="16"/>
  <c r="V21" i="16"/>
  <c r="AC19" i="16"/>
  <c r="AF23" i="16"/>
  <c r="V27" i="16"/>
  <c r="X27" i="16"/>
  <c r="S33" i="16"/>
  <c r="AG27" i="16"/>
  <c r="V30" i="16"/>
  <c r="S30" i="16"/>
  <c r="T25" i="16"/>
  <c r="U25" i="16"/>
  <c r="T35" i="16"/>
  <c r="X32" i="16"/>
  <c r="V32" i="16"/>
  <c r="S36" i="16"/>
  <c r="V36" i="16"/>
  <c r="AD9" i="15"/>
  <c r="V13" i="15"/>
  <c r="T13" i="15"/>
  <c r="AC10" i="15"/>
  <c r="AB21" i="15"/>
  <c r="AE21" i="15"/>
  <c r="U27" i="15"/>
  <c r="W27" i="15"/>
  <c r="AF20" i="15"/>
  <c r="AG24" i="15"/>
  <c r="AD24" i="15"/>
  <c r="AC28" i="15"/>
  <c r="AE32" i="15"/>
  <c r="AG32" i="15"/>
  <c r="S31" i="15"/>
  <c r="U31" i="15"/>
  <c r="T35" i="15"/>
  <c r="AD13" i="15"/>
  <c r="AF13" i="15"/>
  <c r="AF11" i="15"/>
  <c r="T22" i="15"/>
  <c r="U22" i="15"/>
  <c r="S20" i="15"/>
  <c r="T20" i="15"/>
  <c r="AC22" i="15"/>
  <c r="AB25" i="15"/>
  <c r="AG25" i="15"/>
  <c r="AE27" i="15"/>
  <c r="S21" i="15"/>
  <c r="X25" i="15"/>
  <c r="T29" i="15"/>
  <c r="V33" i="15"/>
  <c r="X33" i="15"/>
  <c r="AC35" i="15"/>
  <c r="AD35" i="15"/>
  <c r="AD15" i="15"/>
  <c r="AF19" i="15"/>
  <c r="AF16" i="15"/>
  <c r="AG17" i="15"/>
  <c r="AF14" i="15"/>
  <c r="AE18" i="15"/>
  <c r="AD23" i="15"/>
  <c r="AB23" i="15"/>
  <c r="S26" i="15"/>
  <c r="AE31" i="15"/>
  <c r="AG31" i="15"/>
  <c r="AC29" i="15"/>
  <c r="AE29" i="15"/>
  <c r="AG33" i="15"/>
  <c r="T32" i="15"/>
  <c r="V36" i="15"/>
  <c r="AC12" i="15"/>
  <c r="T9" i="15"/>
  <c r="U12" i="15"/>
  <c r="V16" i="15"/>
  <c r="X16" i="15"/>
  <c r="T23" i="15"/>
  <c r="U23" i="15"/>
  <c r="U14" i="15"/>
  <c r="W14" i="15"/>
  <c r="V18" i="15"/>
  <c r="X15" i="15"/>
  <c r="W19" i="15"/>
  <c r="U19" i="15"/>
  <c r="W24" i="15"/>
  <c r="X24" i="15"/>
  <c r="AD26" i="15"/>
  <c r="AB26" i="15"/>
  <c r="V28" i="15"/>
  <c r="X28" i="15"/>
  <c r="W30" i="15"/>
  <c r="V34" i="15"/>
  <c r="X34" i="15"/>
  <c r="AC30" i="15"/>
  <c r="AD30" i="15"/>
  <c r="AG34" i="15"/>
  <c r="V17" i="14"/>
  <c r="S17" i="14"/>
  <c r="V21" i="14"/>
  <c r="AC17" i="14"/>
  <c r="S15" i="14"/>
  <c r="X19" i="14"/>
  <c r="X25" i="14"/>
  <c r="AC27" i="14"/>
  <c r="X27" i="14"/>
  <c r="AF31" i="14"/>
  <c r="S35" i="14"/>
  <c r="X33" i="14"/>
  <c r="T37" i="14"/>
  <c r="AD11" i="14"/>
  <c r="AB11" i="14"/>
  <c r="AB15" i="14"/>
  <c r="U22" i="14"/>
  <c r="X18" i="14"/>
  <c r="V24" i="14"/>
  <c r="AD28" i="14"/>
  <c r="AB28" i="14"/>
  <c r="AB35" i="14"/>
  <c r="W14" i="14"/>
  <c r="AE10" i="14"/>
  <c r="X10" i="14"/>
  <c r="S10" i="14"/>
  <c r="W20" i="14"/>
  <c r="AG23" i="14"/>
  <c r="AF25" i="14"/>
  <c r="AG29" i="14"/>
  <c r="AF33" i="14"/>
  <c r="AG33" i="14"/>
  <c r="AF37" i="14"/>
  <c r="AD37" i="14"/>
  <c r="S32" i="14"/>
  <c r="X36" i="14"/>
  <c r="AC21" i="14"/>
  <c r="AE21" i="14"/>
  <c r="AC18" i="14"/>
  <c r="W26" i="14"/>
  <c r="AB22" i="14"/>
  <c r="AG26" i="14"/>
  <c r="AD30" i="14"/>
  <c r="AE34" i="14"/>
  <c r="AG34" i="14"/>
  <c r="AD32" i="14"/>
  <c r="AG36" i="14"/>
  <c r="AE12" i="14"/>
  <c r="X13" i="14"/>
  <c r="T13" i="14"/>
  <c r="T12" i="14"/>
  <c r="V11" i="14"/>
  <c r="T11" i="14"/>
  <c r="X14" i="13"/>
  <c r="X22" i="13"/>
  <c r="U34" i="13"/>
  <c r="AB28" i="13"/>
  <c r="AD28" i="13"/>
  <c r="W25" i="13"/>
  <c r="AD21" i="13"/>
  <c r="V23" i="13"/>
  <c r="X24" i="13"/>
  <c r="AG32" i="13"/>
  <c r="AF35" i="13"/>
  <c r="AF30" i="13"/>
  <c r="AE30" i="13"/>
  <c r="W15" i="13"/>
  <c r="X33" i="13"/>
  <c r="AE19" i="13"/>
  <c r="AG19" i="13"/>
  <c r="AD22" i="13"/>
  <c r="W28" i="13"/>
  <c r="U28" i="13"/>
  <c r="AC26" i="13"/>
  <c r="AE26" i="13"/>
  <c r="U32" i="13"/>
  <c r="V27" i="13"/>
  <c r="X21" i="13"/>
  <c r="T30" i="13"/>
  <c r="AF15" i="13"/>
  <c r="AF9" i="13"/>
  <c r="AF13" i="13"/>
  <c r="AB10" i="13"/>
  <c r="AC14" i="13"/>
  <c r="U20" i="13"/>
  <c r="AB20" i="13"/>
  <c r="AF17" i="13"/>
  <c r="AC18" i="13"/>
  <c r="AD18" i="13"/>
  <c r="X26" i="13"/>
  <c r="S26" i="13"/>
  <c r="X29" i="13"/>
  <c r="AG29" i="13"/>
  <c r="AB29" i="13"/>
  <c r="AC33" i="13"/>
  <c r="W17" i="12"/>
  <c r="U11" i="12"/>
  <c r="V20" i="12"/>
  <c r="W20" i="12"/>
  <c r="AF15" i="12"/>
  <c r="W30" i="12"/>
  <c r="AG32" i="12"/>
  <c r="AG9" i="12"/>
  <c r="X25" i="12"/>
  <c r="W34" i="12"/>
  <c r="X34" i="12"/>
  <c r="AD16" i="12"/>
  <c r="AF16" i="12"/>
  <c r="AC23" i="12"/>
  <c r="AG20" i="12"/>
  <c r="AB20" i="12"/>
  <c r="V18" i="12"/>
  <c r="AD24" i="12"/>
  <c r="AC24" i="12"/>
  <c r="X26" i="12"/>
  <c r="S26" i="12"/>
  <c r="U23" i="12"/>
  <c r="AD27" i="12"/>
  <c r="AB27" i="12"/>
  <c r="AD31" i="12"/>
  <c r="AE34" i="12"/>
  <c r="AF34" i="12"/>
  <c r="AB19" i="12"/>
  <c r="AC18" i="12"/>
  <c r="AE33" i="12"/>
  <c r="U28" i="12"/>
  <c r="U32" i="12"/>
  <c r="V32" i="12"/>
  <c r="U31" i="12"/>
  <c r="X35" i="12"/>
  <c r="V8" i="12"/>
  <c r="AC14" i="12"/>
  <c r="AC11" i="12"/>
  <c r="AD11" i="12"/>
  <c r="T19" i="12"/>
  <c r="U19" i="12"/>
  <c r="W27" i="12"/>
  <c r="S27" i="12"/>
  <c r="AB28" i="12"/>
  <c r="AD28" i="12"/>
  <c r="X13" i="12"/>
  <c r="V10" i="12"/>
  <c r="V14" i="12"/>
  <c r="X14" i="12"/>
  <c r="V15" i="12"/>
  <c r="T12" i="12"/>
  <c r="V16" i="12"/>
  <c r="AF29" i="12"/>
  <c r="AC29" i="12"/>
  <c r="AE30" i="12"/>
  <c r="AC30" i="12"/>
  <c r="AD21" i="12"/>
  <c r="AE21" i="12"/>
  <c r="AC26" i="12"/>
  <c r="S29" i="12"/>
  <c r="X14" i="11"/>
  <c r="AF16" i="11"/>
  <c r="AE20" i="11"/>
  <c r="AG20" i="11"/>
  <c r="U18" i="11"/>
  <c r="S18" i="11"/>
  <c r="AE22" i="11"/>
  <c r="AD22" i="11"/>
  <c r="AE26" i="11"/>
  <c r="AD26" i="11"/>
  <c r="AD30" i="11"/>
  <c r="AC30" i="11"/>
  <c r="AE24" i="11"/>
  <c r="AE28" i="11"/>
  <c r="AF21" i="11"/>
  <c r="AD25" i="11"/>
  <c r="W30" i="11"/>
  <c r="X30" i="11"/>
  <c r="AE32" i="11"/>
  <c r="AC36" i="11"/>
  <c r="AD11" i="11"/>
  <c r="AB12" i="11"/>
  <c r="V17" i="11"/>
  <c r="T17" i="11"/>
  <c r="AG23" i="11"/>
  <c r="AE15" i="11"/>
  <c r="AG19" i="11"/>
  <c r="W27" i="11"/>
  <c r="T21" i="11"/>
  <c r="U25" i="11"/>
  <c r="S22" i="11"/>
  <c r="V22" i="11"/>
  <c r="U26" i="11"/>
  <c r="T29" i="11"/>
  <c r="S29" i="11"/>
  <c r="V33" i="11"/>
  <c r="T37" i="11"/>
  <c r="V11" i="11"/>
  <c r="AE13" i="11"/>
  <c r="AC13" i="11"/>
  <c r="AF14" i="11"/>
  <c r="AD18" i="11"/>
  <c r="AB18" i="11"/>
  <c r="T12" i="11"/>
  <c r="V16" i="11"/>
  <c r="X20" i="11"/>
  <c r="AE37" i="11"/>
  <c r="AC37" i="11"/>
  <c r="AC34" i="11"/>
  <c r="AG31" i="11"/>
  <c r="AE31" i="11"/>
  <c r="AB35" i="11"/>
  <c r="AE10" i="11"/>
  <c r="AG17" i="11"/>
  <c r="V15" i="11"/>
  <c r="W19" i="11"/>
  <c r="W28" i="11"/>
  <c r="S34" i="11"/>
  <c r="U31" i="11"/>
  <c r="W31" i="11"/>
  <c r="U32" i="11"/>
  <c r="S32" i="11"/>
  <c r="V36" i="11"/>
  <c r="AB17" i="10"/>
  <c r="AG21" i="10"/>
  <c r="U26" i="10"/>
  <c r="X26" i="10"/>
  <c r="T33" i="10"/>
  <c r="U23" i="10"/>
  <c r="AC39" i="10"/>
  <c r="AE39" i="10"/>
  <c r="AG38" i="10"/>
  <c r="AF38" i="10"/>
  <c r="U16" i="10"/>
  <c r="S12" i="10"/>
  <c r="V22" i="10"/>
  <c r="X22" i="10"/>
  <c r="AG27" i="10"/>
  <c r="AC27" i="10"/>
  <c r="AE23" i="10"/>
  <c r="AB16" i="10"/>
  <c r="AF20" i="10"/>
  <c r="AF28" i="10"/>
  <c r="S36" i="10"/>
  <c r="T36" i="10"/>
  <c r="V34" i="10"/>
  <c r="V31" i="10"/>
  <c r="X39" i="10"/>
  <c r="V39" i="10"/>
  <c r="AC13" i="10"/>
  <c r="AE15" i="10"/>
  <c r="U20" i="10"/>
  <c r="AF24" i="10"/>
  <c r="AG24" i="10"/>
  <c r="W17" i="10"/>
  <c r="X21" i="10"/>
  <c r="AC32" i="10"/>
  <c r="AE33" i="10"/>
  <c r="AE29" i="10"/>
  <c r="S32" i="10"/>
  <c r="X32" i="10"/>
  <c r="S13" i="10"/>
  <c r="T13" i="10"/>
  <c r="W19" i="10"/>
  <c r="AD31" i="10"/>
  <c r="AC25" i="10"/>
  <c r="X25" i="10"/>
  <c r="S28" i="10"/>
  <c r="AB36" i="10"/>
  <c r="V37" i="10"/>
  <c r="T30" i="10"/>
  <c r="U38" i="10"/>
  <c r="X38" i="10"/>
  <c r="AG30" i="10"/>
  <c r="AE12" i="10"/>
  <c r="AG12" i="10"/>
  <c r="AF16" i="9"/>
  <c r="U17" i="9"/>
  <c r="X17" i="9"/>
  <c r="AG20" i="7"/>
  <c r="X25" i="7"/>
  <c r="W30" i="7"/>
  <c r="AE8" i="12"/>
  <c r="S24" i="7"/>
  <c r="AE25" i="7"/>
  <c r="AG37" i="7"/>
  <c r="V36" i="7"/>
  <c r="AD26" i="7"/>
  <c r="S33" i="7"/>
  <c r="AD13" i="20"/>
  <c r="AC17" i="20"/>
  <c r="S29" i="20"/>
  <c r="X18" i="20"/>
  <c r="W31" i="20"/>
  <c r="V31" i="20"/>
  <c r="AG11" i="20"/>
  <c r="W11" i="20"/>
  <c r="X13" i="20"/>
  <c r="AE24" i="20"/>
  <c r="AF28" i="20"/>
  <c r="V15" i="20"/>
  <c r="AG23" i="20"/>
  <c r="AB35" i="20"/>
  <c r="AG35" i="20"/>
  <c r="AD15" i="20"/>
  <c r="W21" i="19"/>
  <c r="AD20" i="19"/>
  <c r="AC33" i="19"/>
  <c r="AF11" i="19"/>
  <c r="V15" i="19"/>
  <c r="AF13" i="19"/>
  <c r="AE12" i="19"/>
  <c r="AC15" i="19"/>
  <c r="AB25" i="19"/>
  <c r="W28" i="19"/>
  <c r="S30" i="19"/>
  <c r="AD21" i="19"/>
  <c r="S9" i="19"/>
  <c r="T20" i="19"/>
  <c r="AB27" i="19"/>
  <c r="X12" i="19"/>
  <c r="AF24" i="19"/>
  <c r="AE10" i="19"/>
  <c r="AE12" i="18"/>
  <c r="V18" i="18"/>
  <c r="X18" i="18"/>
  <c r="AF20" i="18"/>
  <c r="AD20" i="18"/>
  <c r="S29" i="18"/>
  <c r="W22" i="18"/>
  <c r="AD22" i="18"/>
  <c r="AF22" i="18"/>
  <c r="V17" i="18"/>
  <c r="X21" i="18"/>
  <c r="AE23" i="18"/>
  <c r="AE32" i="18"/>
  <c r="X27" i="18"/>
  <c r="U31" i="18"/>
  <c r="V35" i="18"/>
  <c r="AB8" i="18"/>
  <c r="AB24" i="18"/>
  <c r="AE14" i="18"/>
  <c r="AB14" i="18"/>
  <c r="AE19" i="18"/>
  <c r="T32" i="18"/>
  <c r="AC33" i="18"/>
  <c r="S28" i="18"/>
  <c r="W19" i="18"/>
  <c r="AD31" i="18"/>
  <c r="V20" i="18"/>
  <c r="S23" i="18"/>
  <c r="T30" i="18"/>
  <c r="W25" i="17"/>
  <c r="X20" i="17"/>
  <c r="X35" i="17"/>
  <c r="W39" i="17"/>
  <c r="V24" i="17"/>
  <c r="W16" i="17"/>
  <c r="W29" i="17"/>
  <c r="S23" i="17"/>
  <c r="X27" i="17"/>
  <c r="W18" i="17"/>
  <c r="X31" i="17"/>
  <c r="V28" i="17"/>
  <c r="W40" i="17"/>
  <c r="V37" i="17"/>
  <c r="X41" i="17"/>
  <c r="S34" i="17"/>
  <c r="AE23" i="17"/>
  <c r="AB33" i="17"/>
  <c r="AB41" i="17"/>
  <c r="AB38" i="17"/>
  <c r="AD20" i="17"/>
  <c r="AC20" i="17"/>
  <c r="AB15" i="17"/>
  <c r="AG18" i="17"/>
  <c r="AG22" i="17"/>
  <c r="AD22" i="17"/>
  <c r="AD21" i="17"/>
  <c r="AF21" i="17"/>
  <c r="AG30" i="17"/>
  <c r="AE16" i="17"/>
  <c r="AG36" i="17"/>
  <c r="AD40" i="17"/>
  <c r="AE19" i="17"/>
  <c r="AD14" i="17"/>
  <c r="AD24" i="17"/>
  <c r="AB24" i="17"/>
  <c r="AF39" i="17"/>
  <c r="W11" i="16"/>
  <c r="V11" i="16"/>
  <c r="V37" i="16"/>
  <c r="AF22" i="16"/>
  <c r="AF37" i="16"/>
  <c r="AF24" i="16"/>
  <c r="AC32" i="16"/>
  <c r="AB21" i="16"/>
  <c r="AE14" i="16"/>
  <c r="W14" i="16"/>
  <c r="AD33" i="16"/>
  <c r="AC18" i="16"/>
  <c r="AF20" i="16"/>
  <c r="V23" i="16"/>
  <c r="W29" i="16"/>
  <c r="AF28" i="16"/>
  <c r="AF30" i="16"/>
  <c r="AF34" i="16"/>
  <c r="AE35" i="16"/>
  <c r="AD17" i="16"/>
  <c r="X24" i="16"/>
  <c r="T28" i="16"/>
  <c r="AF19" i="16"/>
  <c r="U26" i="16"/>
  <c r="W30" i="16"/>
  <c r="V31" i="16"/>
  <c r="S32" i="16"/>
  <c r="U36" i="16"/>
  <c r="AG21" i="15"/>
  <c r="AC20" i="15"/>
  <c r="AC24" i="15"/>
  <c r="AF24" i="15"/>
  <c r="AF28" i="15"/>
  <c r="AD36" i="15"/>
  <c r="X31" i="15"/>
  <c r="U35" i="15"/>
  <c r="AE13" i="15"/>
  <c r="AD11" i="15"/>
  <c r="AF22" i="15"/>
  <c r="AG27" i="15"/>
  <c r="W25" i="15"/>
  <c r="W33" i="15"/>
  <c r="AB35" i="15"/>
  <c r="AE23" i="15"/>
  <c r="AD29" i="15"/>
  <c r="AC33" i="15"/>
  <c r="AF12" i="15"/>
  <c r="V12" i="15"/>
  <c r="V23" i="15"/>
  <c r="X17" i="15"/>
  <c r="T18" i="15"/>
  <c r="U11" i="15"/>
  <c r="S15" i="15"/>
  <c r="S19" i="15"/>
  <c r="U24" i="15"/>
  <c r="W34" i="15"/>
  <c r="AB34" i="15"/>
  <c r="AD17" i="14"/>
  <c r="U25" i="14"/>
  <c r="T30" i="14"/>
  <c r="T27" i="14"/>
  <c r="X35" i="14"/>
  <c r="V29" i="14"/>
  <c r="V37" i="14"/>
  <c r="AE11" i="14"/>
  <c r="X22" i="14"/>
  <c r="AE35" i="14"/>
  <c r="U14" i="14"/>
  <c r="AE13" i="14"/>
  <c r="W16" i="14"/>
  <c r="T20" i="14"/>
  <c r="AG20" i="14"/>
  <c r="AE23" i="14"/>
  <c r="AG25" i="14"/>
  <c r="AB29" i="14"/>
  <c r="AB33" i="14"/>
  <c r="AD33" i="14"/>
  <c r="X32" i="14"/>
  <c r="AE16" i="14"/>
  <c r="AB16" i="14"/>
  <c r="AB14" i="14"/>
  <c r="AG22" i="14"/>
  <c r="AB30" i="14"/>
  <c r="AD34" i="14"/>
  <c r="AB36" i="14"/>
  <c r="S12" i="14"/>
  <c r="AE11" i="13"/>
  <c r="AG11" i="13"/>
  <c r="AE24" i="13"/>
  <c r="V13" i="13"/>
  <c r="T13" i="13"/>
  <c r="AF28" i="13"/>
  <c r="AG21" i="13"/>
  <c r="AB27" i="13"/>
  <c r="T23" i="13"/>
  <c r="AF31" i="13"/>
  <c r="AG12" i="13"/>
  <c r="W11" i="13"/>
  <c r="S15" i="13"/>
  <c r="X18" i="13"/>
  <c r="S16" i="13"/>
  <c r="AC22" i="13"/>
  <c r="AG25" i="13"/>
  <c r="AD26" i="13"/>
  <c r="U27" i="13"/>
  <c r="X10" i="13"/>
  <c r="V21" i="13"/>
  <c r="W30" i="13"/>
  <c r="AB9" i="13"/>
  <c r="AB14" i="13"/>
  <c r="S20" i="13"/>
  <c r="U29" i="13"/>
  <c r="AF8" i="12"/>
  <c r="X20" i="12"/>
  <c r="AC32" i="12"/>
  <c r="AE12" i="12"/>
  <c r="AG12" i="12"/>
  <c r="T34" i="12"/>
  <c r="AB16" i="12"/>
  <c r="AC20" i="12"/>
  <c r="T26" i="12"/>
  <c r="W23" i="12"/>
  <c r="AB35" i="12"/>
  <c r="AD34" i="12"/>
  <c r="AG17" i="12"/>
  <c r="AE18" i="12"/>
  <c r="AD33" i="12"/>
  <c r="V28" i="12"/>
  <c r="X8" i="12"/>
  <c r="AB14" i="12"/>
  <c r="AG28" i="12"/>
  <c r="W16" i="12"/>
  <c r="AC21" i="12"/>
  <c r="AC22" i="12"/>
  <c r="AD22" i="12"/>
  <c r="W14" i="11"/>
  <c r="V18" i="11"/>
  <c r="V24" i="11"/>
  <c r="X24" i="11"/>
  <c r="AG28" i="11"/>
  <c r="AD21" i="11"/>
  <c r="AC25" i="11"/>
  <c r="S30" i="11"/>
  <c r="T30" i="11"/>
  <c r="AC32" i="11"/>
  <c r="AE36" i="11"/>
  <c r="AB11" i="11"/>
  <c r="AC12" i="11"/>
  <c r="AF23" i="11"/>
  <c r="X23" i="11"/>
  <c r="T25" i="11"/>
  <c r="U22" i="11"/>
  <c r="T26" i="11"/>
  <c r="V29" i="11"/>
  <c r="AD13" i="11"/>
  <c r="AE14" i="11"/>
  <c r="AG18" i="11"/>
  <c r="W20" i="11"/>
  <c r="AB33" i="11"/>
  <c r="AG33" i="11"/>
  <c r="AB34" i="11"/>
  <c r="AC10" i="11"/>
  <c r="T10" i="11"/>
  <c r="U19" i="11"/>
  <c r="U28" i="11"/>
  <c r="V34" i="11"/>
  <c r="V31" i="11"/>
  <c r="V35" i="11"/>
  <c r="T35" i="11"/>
  <c r="AC21" i="10"/>
  <c r="W33" i="10"/>
  <c r="W23" i="10"/>
  <c r="T27" i="10"/>
  <c r="T16" i="10"/>
  <c r="X12" i="10"/>
  <c r="U18" i="10"/>
  <c r="AF19" i="10"/>
  <c r="AF16" i="10"/>
  <c r="V24" i="10"/>
  <c r="AD28" i="10"/>
  <c r="T35" i="10"/>
  <c r="T39" i="10"/>
  <c r="AF13" i="10"/>
  <c r="AG18" i="10"/>
  <c r="W15" i="10"/>
  <c r="W20" i="10"/>
  <c r="AD24" i="10"/>
  <c r="V17" i="10"/>
  <c r="AG32" i="10"/>
  <c r="AB35" i="10"/>
  <c r="AD29" i="10"/>
  <c r="V32" i="10"/>
  <c r="W29" i="10"/>
  <c r="AF25" i="10"/>
  <c r="S25" i="10"/>
  <c r="T37" i="10"/>
  <c r="AG26" i="10"/>
  <c r="AC30" i="10"/>
  <c r="AC12" i="10"/>
  <c r="X24" i="9"/>
  <c r="U24" i="9"/>
  <c r="X21" i="9"/>
  <c r="AC17" i="9"/>
  <c r="AD21" i="9"/>
  <c r="V23" i="9"/>
  <c r="AB27" i="9"/>
  <c r="S29" i="9"/>
  <c r="AB32" i="9"/>
  <c r="AD37" i="9"/>
  <c r="W14" i="9"/>
  <c r="AB15" i="9"/>
  <c r="X33" i="9"/>
  <c r="AC29" i="9"/>
  <c r="AC26" i="9"/>
  <c r="AE26" i="9"/>
  <c r="AE30" i="9"/>
  <c r="S36" i="9"/>
  <c r="X37" i="9"/>
  <c r="X34" i="9"/>
  <c r="U38" i="9"/>
  <c r="S38" i="9"/>
  <c r="AE13" i="9"/>
  <c r="W16" i="9"/>
  <c r="X13" i="9"/>
  <c r="T26" i="9"/>
  <c r="U30" i="9"/>
  <c r="V30" i="9"/>
  <c r="S27" i="9"/>
  <c r="AE31" i="9"/>
  <c r="AC34" i="9"/>
  <c r="AE14" i="9"/>
  <c r="AC14" i="9"/>
  <c r="AC18" i="9"/>
  <c r="AF35" i="9"/>
  <c r="AG35" i="9"/>
  <c r="AD39" i="9"/>
  <c r="X31" i="9"/>
  <c r="S39" i="9"/>
  <c r="AG12" i="8"/>
  <c r="AG17" i="8"/>
  <c r="AD17" i="8"/>
  <c r="AC27" i="8"/>
  <c r="AF27" i="8"/>
  <c r="AG20" i="8"/>
  <c r="AB26" i="8"/>
  <c r="AC26" i="8"/>
  <c r="W14" i="8"/>
  <c r="T24" i="8"/>
  <c r="AG25" i="8"/>
  <c r="AG32" i="8"/>
  <c r="AG36" i="8"/>
  <c r="AB14" i="8"/>
  <c r="X15" i="8"/>
  <c r="AE13" i="8"/>
  <c r="AF13" i="8"/>
  <c r="X34" i="8"/>
  <c r="U34" i="8"/>
  <c r="AB18" i="8"/>
  <c r="AG18" i="8"/>
  <c r="AC16" i="8"/>
  <c r="AG19" i="8"/>
  <c r="W35" i="8"/>
  <c r="T35" i="8"/>
  <c r="S26" i="8"/>
  <c r="AF34" i="8"/>
  <c r="AC34" i="8"/>
  <c r="X32" i="8"/>
  <c r="U36" i="8"/>
  <c r="S36" i="8"/>
  <c r="V33" i="8"/>
  <c r="X37" i="8"/>
  <c r="V12" i="8"/>
  <c r="AB24" i="8"/>
  <c r="S38" i="8"/>
  <c r="T11" i="8"/>
  <c r="V11" i="8"/>
  <c r="V29" i="8"/>
  <c r="AE33" i="8"/>
  <c r="AC37" i="8"/>
  <c r="AF36" i="7"/>
  <c r="W37" i="7"/>
  <c r="AD15" i="7"/>
  <c r="AB8" i="12"/>
  <c r="U16" i="7"/>
  <c r="AG25" i="7"/>
  <c r="AC37" i="7"/>
  <c r="V32" i="7"/>
  <c r="AE27" i="7"/>
  <c r="AD31" i="7"/>
  <c r="V17" i="16"/>
  <c r="V29" i="20"/>
  <c r="U24" i="20"/>
  <c r="T10" i="20"/>
  <c r="AG16" i="20"/>
  <c r="AC20" i="20"/>
  <c r="T33" i="20"/>
  <c r="S31" i="20"/>
  <c r="U31" i="20"/>
  <c r="T12" i="20"/>
  <c r="S11" i="20"/>
  <c r="V23" i="20"/>
  <c r="W17" i="20"/>
  <c r="S9" i="20"/>
  <c r="T16" i="20"/>
  <c r="AD26" i="20"/>
  <c r="U25" i="20"/>
  <c r="AE35" i="20"/>
  <c r="S34" i="20"/>
  <c r="AD10" i="20"/>
  <c r="AD9" i="19"/>
  <c r="AD8" i="19"/>
  <c r="AC16" i="19"/>
  <c r="AF33" i="19"/>
  <c r="X17" i="19"/>
  <c r="AG22" i="19"/>
  <c r="AC31" i="19"/>
  <c r="AE25" i="19"/>
  <c r="T28" i="19"/>
  <c r="X30" i="19"/>
  <c r="W10" i="19"/>
  <c r="W16" i="19"/>
  <c r="W20" i="19"/>
  <c r="AG17" i="19"/>
  <c r="AF26" i="19"/>
  <c r="AG34" i="19"/>
  <c r="V12" i="19"/>
  <c r="T12" i="19"/>
  <c r="T14" i="19"/>
  <c r="S29" i="19"/>
  <c r="AB24" i="19"/>
  <c r="AC35" i="19"/>
  <c r="S31" i="19"/>
  <c r="V31" i="19"/>
  <c r="AB20" i="18"/>
  <c r="S22" i="18"/>
  <c r="U25" i="18"/>
  <c r="AB23" i="18"/>
  <c r="V11" i="18"/>
  <c r="AE24" i="18"/>
  <c r="T10" i="18"/>
  <c r="S24" i="18"/>
  <c r="U33" i="18"/>
  <c r="AF29" i="18"/>
  <c r="AE33" i="18"/>
  <c r="U16" i="18"/>
  <c r="U8" i="18"/>
  <c r="AE30" i="18"/>
  <c r="AD10" i="18"/>
  <c r="AE31" i="18"/>
  <c r="AG31" i="18"/>
  <c r="T32" i="17"/>
  <c r="U35" i="17"/>
  <c r="X16" i="17"/>
  <c r="U29" i="17"/>
  <c r="W19" i="17"/>
  <c r="W23" i="17"/>
  <c r="T26" i="17"/>
  <c r="W36" i="17"/>
  <c r="S28" i="17"/>
  <c r="X40" i="17"/>
  <c r="S33" i="17"/>
  <c r="X37" i="17"/>
  <c r="V30" i="17"/>
  <c r="T21" i="17"/>
  <c r="W34" i="17"/>
  <c r="AF27" i="17"/>
  <c r="AC29" i="17"/>
  <c r="AC22" i="17"/>
  <c r="AB26" i="17"/>
  <c r="AF35" i="17"/>
  <c r="AB17" i="17"/>
  <c r="AC34" i="17"/>
  <c r="AC31" i="17"/>
  <c r="AF37" i="17"/>
  <c r="AC36" i="17"/>
  <c r="AC40" i="17"/>
  <c r="X13" i="16"/>
  <c r="X10" i="16"/>
  <c r="S10" i="16"/>
  <c r="V20" i="16"/>
  <c r="AC36" i="16"/>
  <c r="W16" i="16"/>
  <c r="X12" i="16"/>
  <c r="AE37" i="16"/>
  <c r="AD24" i="16"/>
  <c r="AB32" i="16"/>
  <c r="U14" i="16"/>
  <c r="T34" i="16"/>
  <c r="W15" i="16"/>
  <c r="AE18" i="16"/>
  <c r="AF15" i="16"/>
  <c r="AG11" i="16"/>
  <c r="AB20" i="16"/>
  <c r="AB25" i="16"/>
  <c r="AG25" i="16"/>
  <c r="AG26" i="16"/>
  <c r="AE28" i="16"/>
  <c r="AD30" i="16"/>
  <c r="AB31" i="16"/>
  <c r="AE31" i="16"/>
  <c r="T18" i="16"/>
  <c r="AC13" i="16"/>
  <c r="S24" i="16"/>
  <c r="X21" i="16"/>
  <c r="AD19" i="16"/>
  <c r="AG23" i="16"/>
  <c r="W26" i="16"/>
  <c r="T27" i="16"/>
  <c r="AF27" i="16"/>
  <c r="U30" i="16"/>
  <c r="W25" i="16"/>
  <c r="AF10" i="15"/>
  <c r="AE24" i="15"/>
  <c r="AF32" i="15"/>
  <c r="AF36" i="15"/>
  <c r="V31" i="15"/>
  <c r="AG11" i="15"/>
  <c r="AC11" i="15"/>
  <c r="U20" i="15"/>
  <c r="AC25" i="15"/>
  <c r="AF27" i="15"/>
  <c r="V21" i="15"/>
  <c r="U29" i="15"/>
  <c r="AD16" i="15"/>
  <c r="AD18" i="15"/>
  <c r="AF23" i="15"/>
  <c r="AD31" i="15"/>
  <c r="AE33" i="15"/>
  <c r="AB33" i="15"/>
  <c r="U9" i="15"/>
  <c r="U16" i="15"/>
  <c r="V17" i="15"/>
  <c r="W17" i="15"/>
  <c r="V14" i="15"/>
  <c r="W11" i="15"/>
  <c r="V19" i="15"/>
  <c r="T24" i="15"/>
  <c r="AC26" i="15"/>
  <c r="U28" i="15"/>
  <c r="S30" i="15"/>
  <c r="U34" i="15"/>
  <c r="AF30" i="15"/>
  <c r="AD34" i="15"/>
  <c r="S21" i="14"/>
  <c r="X15" i="14"/>
  <c r="W15" i="14"/>
  <c r="U19" i="14"/>
  <c r="AD27" i="14"/>
  <c r="V23" i="14"/>
  <c r="W27" i="14"/>
  <c r="X29" i="14"/>
  <c r="AD19" i="14"/>
  <c r="V18" i="14"/>
  <c r="S28" i="14"/>
  <c r="X28" i="14"/>
  <c r="AC28" i="14"/>
  <c r="AG13" i="14"/>
  <c r="AF10" i="14"/>
  <c r="T10" i="14"/>
  <c r="S20" i="14"/>
  <c r="AE20" i="14"/>
  <c r="AC20" i="14"/>
  <c r="U31" i="14"/>
  <c r="AE25" i="14"/>
  <c r="AE33" i="14"/>
  <c r="V32" i="14"/>
  <c r="W36" i="14"/>
  <c r="AG21" i="14"/>
  <c r="AC14" i="14"/>
  <c r="X26" i="14"/>
  <c r="AC22" i="14"/>
  <c r="AC26" i="14"/>
  <c r="AE30" i="14"/>
  <c r="U34" i="14"/>
  <c r="AE32" i="14"/>
  <c r="AG12" i="14"/>
  <c r="U12" i="14"/>
  <c r="AB24" i="13"/>
  <c r="S22" i="13"/>
  <c r="T34" i="13"/>
  <c r="T25" i="13"/>
  <c r="AF21" i="13"/>
  <c r="U23" i="13"/>
  <c r="X23" i="13"/>
  <c r="AD32" i="13"/>
  <c r="AE12" i="13"/>
  <c r="AF12" i="13"/>
  <c r="V33" i="13"/>
  <c r="AD19" i="13"/>
  <c r="AC25" i="13"/>
  <c r="X28" i="13"/>
  <c r="W35" i="13"/>
  <c r="T10" i="13"/>
  <c r="U30" i="13"/>
  <c r="AG15" i="13"/>
  <c r="AG9" i="13"/>
  <c r="AE9" i="13"/>
  <c r="AD10" i="13"/>
  <c r="AE17" i="13"/>
  <c r="T26" i="13"/>
  <c r="AC29" i="13"/>
  <c r="U20" i="12"/>
  <c r="AB15" i="12"/>
  <c r="AD15" i="12"/>
  <c r="T24" i="12"/>
  <c r="T30" i="12"/>
  <c r="AB32" i="12"/>
  <c r="T25" i="12"/>
  <c r="S34" i="12"/>
  <c r="AG23" i="12"/>
  <c r="S18" i="12"/>
  <c r="AF24" i="12"/>
  <c r="V22" i="12"/>
  <c r="V26" i="12"/>
  <c r="AG27" i="12"/>
  <c r="AG31" i="12"/>
  <c r="AC19" i="12"/>
  <c r="AD18" i="12"/>
  <c r="S28" i="12"/>
  <c r="X31" i="12"/>
  <c r="W31" i="12"/>
  <c r="S35" i="12"/>
  <c r="AE14" i="12"/>
  <c r="W13" i="12"/>
  <c r="X10" i="12"/>
  <c r="U10" i="12"/>
  <c r="S14" i="12"/>
  <c r="X15" i="12"/>
  <c r="W12" i="12"/>
  <c r="T16" i="12"/>
  <c r="AB29" i="12"/>
  <c r="AG29" i="12"/>
  <c r="AG30" i="12"/>
  <c r="X21" i="12"/>
  <c r="AF22" i="12"/>
  <c r="AF26" i="12"/>
  <c r="T29" i="12"/>
  <c r="V14" i="11"/>
  <c r="S14" i="11"/>
  <c r="AD20" i="11"/>
  <c r="AG22" i="11"/>
  <c r="AG26" i="11"/>
  <c r="AF28" i="11"/>
  <c r="V30" i="11"/>
  <c r="AG12" i="11"/>
  <c r="AG15" i="11"/>
  <c r="T23" i="11"/>
  <c r="V21" i="11"/>
  <c r="AB14" i="11"/>
  <c r="AE18" i="11"/>
  <c r="U16" i="11"/>
  <c r="AG27" i="11"/>
  <c r="AE33" i="11"/>
  <c r="AC33" i="11"/>
  <c r="AD34" i="11"/>
  <c r="W10" i="11"/>
  <c r="T15" i="11"/>
  <c r="AG29" i="11"/>
  <c r="AF21" i="10"/>
  <c r="V26" i="10"/>
  <c r="AE37" i="10"/>
  <c r="AE34" i="10"/>
  <c r="S16" i="10"/>
  <c r="V12" i="10"/>
  <c r="W18" i="10"/>
  <c r="T22" i="10"/>
  <c r="AB19" i="10"/>
  <c r="AC16" i="10"/>
  <c r="S24" i="10"/>
  <c r="V36" i="10"/>
  <c r="U31" i="10"/>
  <c r="U39" i="10"/>
  <c r="AE24" i="10"/>
  <c r="X17" i="10"/>
  <c r="V21" i="10"/>
  <c r="AF32" i="10"/>
  <c r="AG33" i="10"/>
  <c r="U13" i="10"/>
  <c r="AC14" i="10"/>
  <c r="AF31" i="10"/>
  <c r="V29" i="10"/>
  <c r="X29" i="10"/>
  <c r="AE36" i="10"/>
  <c r="U30" i="10"/>
  <c r="AB30" i="10"/>
  <c r="T12" i="9"/>
  <c r="AC16" i="9"/>
  <c r="T17" i="9"/>
  <c r="V21" i="9"/>
  <c r="T21" i="9"/>
  <c r="AB17" i="9"/>
  <c r="T15" i="9"/>
  <c r="X19" i="9"/>
  <c r="AE32" i="9"/>
  <c r="AG32" i="9"/>
  <c r="AG36" i="9"/>
  <c r="AE33" i="9"/>
  <c r="S14" i="9"/>
  <c r="V18" i="9"/>
  <c r="X22" i="9"/>
  <c r="AD24" i="9"/>
  <c r="V28" i="9"/>
  <c r="X28" i="9"/>
  <c r="U33" i="9"/>
  <c r="AF25" i="9"/>
  <c r="AE29" i="9"/>
  <c r="AF26" i="9"/>
  <c r="V37" i="9"/>
  <c r="T37" i="9"/>
  <c r="S16" i="9"/>
  <c r="X16" i="9"/>
  <c r="W13" i="9"/>
  <c r="AB19" i="9"/>
  <c r="AC19" i="9"/>
  <c r="AD23" i="9"/>
  <c r="W32" i="9"/>
  <c r="U32" i="9"/>
  <c r="V26" i="9"/>
  <c r="AB34" i="9"/>
  <c r="AG38" i="9"/>
  <c r="S20" i="9"/>
  <c r="T20" i="9"/>
  <c r="AG20" i="9"/>
  <c r="AB18" i="9"/>
  <c r="AG22" i="9"/>
  <c r="AE35" i="9"/>
  <c r="AD35" i="9"/>
  <c r="S31" i="9"/>
  <c r="X35" i="9"/>
  <c r="V39" i="9"/>
  <c r="AE12" i="8"/>
  <c r="W27" i="8"/>
  <c r="V27" i="8"/>
  <c r="AC17" i="8"/>
  <c r="AD27" i="8"/>
  <c r="X30" i="8"/>
  <c r="AC20" i="8"/>
  <c r="T14" i="8"/>
  <c r="V18" i="8"/>
  <c r="U22" i="8"/>
  <c r="S24" i="8"/>
  <c r="AG29" i="8"/>
  <c r="AD31" i="8"/>
  <c r="AG35" i="8"/>
  <c r="AB32" i="8"/>
  <c r="AC36" i="8"/>
  <c r="W15" i="8"/>
  <c r="AB38" i="8"/>
  <c r="AG38" i="8"/>
  <c r="U31" i="8"/>
  <c r="T34" i="8"/>
  <c r="AE15" i="8"/>
  <c r="AB15" i="8"/>
  <c r="AB19" i="8"/>
  <c r="V23" i="8"/>
  <c r="T21" i="8"/>
  <c r="W25" i="8"/>
  <c r="AC28" i="8"/>
  <c r="V35" i="8"/>
  <c r="X35" i="8"/>
  <c r="V32" i="8"/>
  <c r="S32" i="8"/>
  <c r="T37" i="8"/>
  <c r="S12" i="8"/>
  <c r="AC24" i="8"/>
  <c r="AC21" i="8"/>
  <c r="AB30" i="8"/>
  <c r="AC30" i="8"/>
  <c r="W11" i="8"/>
  <c r="X19" i="8"/>
  <c r="W16" i="8"/>
  <c r="S17" i="16"/>
  <c r="S9" i="12"/>
  <c r="AD30" i="7"/>
  <c r="AG35" i="7"/>
  <c r="T17" i="16"/>
  <c r="X9" i="12"/>
  <c r="T8" i="20"/>
  <c r="T16" i="7"/>
  <c r="S32" i="7"/>
  <c r="AD21" i="7"/>
  <c r="AC29" i="7"/>
  <c r="S37" i="7"/>
  <c r="U33" i="7"/>
  <c r="AF26" i="7"/>
  <c r="AB30" i="20"/>
  <c r="AG34" i="20"/>
  <c r="W10" i="20"/>
  <c r="AE8" i="20"/>
  <c r="AC16" i="20"/>
  <c r="AC32" i="20"/>
  <c r="AE27" i="20"/>
  <c r="S33" i="20"/>
  <c r="X12" i="20"/>
  <c r="AB18" i="20"/>
  <c r="W13" i="20"/>
  <c r="AC33" i="20"/>
  <c r="V9" i="20"/>
  <c r="X19" i="20"/>
  <c r="AB23" i="20"/>
  <c r="AD31" i="20"/>
  <c r="S30" i="20"/>
  <c r="V34" i="20"/>
  <c r="AG15" i="20"/>
  <c r="AF16" i="19"/>
  <c r="U25" i="19"/>
  <c r="AF29" i="19"/>
  <c r="AD14" i="19"/>
  <c r="AD19" i="19"/>
  <c r="AC23" i="19"/>
  <c r="T30" i="19"/>
  <c r="V34" i="19"/>
  <c r="W8" i="19"/>
  <c r="AC21" i="19"/>
  <c r="AC17" i="19"/>
  <c r="W22" i="19"/>
  <c r="AC30" i="19"/>
  <c r="AC34" i="19"/>
  <c r="S18" i="19"/>
  <c r="AF35" i="19"/>
  <c r="W27" i="19"/>
  <c r="U31" i="19"/>
  <c r="X35" i="19"/>
  <c r="AB21" i="18"/>
  <c r="AC13" i="18"/>
  <c r="AE13" i="18"/>
  <c r="AC23" i="18"/>
  <c r="V27" i="18"/>
  <c r="AC8" i="18"/>
  <c r="AB16" i="18"/>
  <c r="AD27" i="18"/>
  <c r="AG17" i="18"/>
  <c r="AB25" i="18"/>
  <c r="AB28" i="18"/>
  <c r="X15" i="18"/>
  <c r="U19" i="18"/>
  <c r="V23" i="18"/>
  <c r="V17" i="17"/>
  <c r="S20" i="17"/>
  <c r="T24" i="17"/>
  <c r="U16" i="17"/>
  <c r="X19" i="17"/>
  <c r="V22" i="17"/>
  <c r="X26" i="17"/>
  <c r="T36" i="17"/>
  <c r="T28" i="17"/>
  <c r="T15" i="17"/>
  <c r="U40" i="17"/>
  <c r="T38" i="17"/>
  <c r="W33" i="17"/>
  <c r="W14" i="17"/>
  <c r="W30" i="17"/>
  <c r="X21" i="17"/>
  <c r="AD27" i="17"/>
  <c r="AG32" i="17"/>
  <c r="AE33" i="17"/>
  <c r="AG38" i="17"/>
  <c r="AG35" i="17"/>
  <c r="AB30" i="17"/>
  <c r="AG16" i="17"/>
  <c r="AG28" i="17"/>
  <c r="AE40" i="17"/>
  <c r="AD19" i="17"/>
  <c r="AB14" i="17"/>
  <c r="AE39" i="17"/>
  <c r="U11" i="16"/>
  <c r="AF12" i="16"/>
  <c r="T37" i="16"/>
  <c r="V16" i="16"/>
  <c r="V12" i="16"/>
  <c r="AG22" i="16"/>
  <c r="AG24" i="16"/>
  <c r="AC29" i="16"/>
  <c r="AE32" i="16"/>
  <c r="AG14" i="16"/>
  <c r="S34" i="16"/>
  <c r="AF33" i="16"/>
  <c r="S15" i="16"/>
  <c r="AE15" i="16"/>
  <c r="AD20" i="16"/>
  <c r="AE25" i="16"/>
  <c r="AE26" i="16"/>
  <c r="AC26" i="16"/>
  <c r="T29" i="16"/>
  <c r="AC34" i="16"/>
  <c r="AD31" i="16"/>
  <c r="AG35" i="16"/>
  <c r="AF17" i="16"/>
  <c r="AE13" i="16"/>
  <c r="AF13" i="16"/>
  <c r="T22" i="16"/>
  <c r="AD23" i="16"/>
  <c r="S26" i="16"/>
  <c r="W27" i="16"/>
  <c r="X33" i="16"/>
  <c r="AB27" i="16"/>
  <c r="V25" i="16"/>
  <c r="W31" i="16"/>
  <c r="W35" i="16"/>
  <c r="AC9" i="15"/>
  <c r="S13" i="15"/>
  <c r="AB10" i="15"/>
  <c r="X27" i="15"/>
  <c r="AE20" i="15"/>
  <c r="AD28" i="15"/>
  <c r="AB36" i="15"/>
  <c r="W35" i="15"/>
  <c r="AG13" i="15"/>
  <c r="X22" i="15"/>
  <c r="AE25" i="15"/>
  <c r="U25" i="15"/>
  <c r="U33" i="15"/>
  <c r="AF15" i="15"/>
  <c r="AG15" i="15"/>
  <c r="AG19" i="15"/>
  <c r="AC17" i="15"/>
  <c r="AG14" i="15"/>
  <c r="AG18" i="15"/>
  <c r="X26" i="15"/>
  <c r="AF29" i="15"/>
  <c r="S32" i="15"/>
  <c r="X36" i="15"/>
  <c r="X12" i="15"/>
  <c r="X23" i="15"/>
  <c r="X11" i="15"/>
  <c r="U15" i="15"/>
  <c r="S24" i="15"/>
  <c r="V30" i="15"/>
  <c r="AE30" i="15"/>
  <c r="X10" i="15"/>
  <c r="T17" i="14"/>
  <c r="AF24" i="14"/>
  <c r="AE17" i="14"/>
  <c r="U15" i="14"/>
  <c r="W19" i="14"/>
  <c r="T25" i="14"/>
  <c r="X23" i="14"/>
  <c r="U23" i="14"/>
  <c r="AE31" i="14"/>
  <c r="T29" i="14"/>
  <c r="T33" i="14"/>
  <c r="V33" i="14"/>
  <c r="AE15" i="14"/>
  <c r="AF19" i="14"/>
  <c r="V22" i="14"/>
  <c r="V28" i="14"/>
  <c r="T28" i="14"/>
  <c r="AB13" i="14"/>
  <c r="X16" i="14"/>
  <c r="AC23" i="14"/>
  <c r="T31" i="14"/>
  <c r="AE29" i="14"/>
  <c r="AB37" i="14"/>
  <c r="AG37" i="14"/>
  <c r="S36" i="14"/>
  <c r="AB21" i="14"/>
  <c r="AF18" i="14"/>
  <c r="AE18" i="14"/>
  <c r="V26" i="14"/>
  <c r="AF26" i="14"/>
  <c r="W34" i="14"/>
  <c r="AC34" i="14"/>
  <c r="AG32" i="14"/>
  <c r="AD36" i="14"/>
  <c r="AC12" i="14"/>
  <c r="S13" i="14"/>
  <c r="T14" i="13"/>
  <c r="AC24" i="13"/>
  <c r="AE28" i="13"/>
  <c r="AE27" i="13"/>
  <c r="U24" i="13"/>
  <c r="AG31" i="13"/>
  <c r="AB30" i="13"/>
  <c r="AC34" i="13"/>
  <c r="W18" i="13"/>
  <c r="AB22" i="13"/>
  <c r="S28" i="13"/>
  <c r="X27" i="13"/>
  <c r="W31" i="13"/>
  <c r="S35" i="13"/>
  <c r="AE15" i="13"/>
  <c r="AC15" i="13"/>
  <c r="AC9" i="13"/>
  <c r="AG20" i="13"/>
  <c r="T29" i="13"/>
  <c r="AF33" i="13"/>
  <c r="AG13" i="12"/>
  <c r="AE15" i="12"/>
  <c r="W24" i="12"/>
  <c r="V30" i="12"/>
  <c r="AC9" i="12"/>
  <c r="V34" i="12"/>
  <c r="AB23" i="12"/>
  <c r="T18" i="12"/>
  <c r="W22" i="12"/>
  <c r="AG35" i="12"/>
  <c r="AB34" i="12"/>
  <c r="AE19" i="12"/>
  <c r="AF17" i="12"/>
  <c r="X28" i="12"/>
  <c r="V31" i="12"/>
  <c r="V35" i="12"/>
  <c r="W35" i="12"/>
  <c r="AF11" i="12"/>
  <c r="U27" i="12"/>
  <c r="AE28" i="12"/>
  <c r="W10" i="12"/>
  <c r="W14" i="12"/>
  <c r="T15" i="12"/>
  <c r="AE29" i="12"/>
  <c r="V21" i="12"/>
  <c r="W21" i="12"/>
  <c r="AB21" i="12"/>
  <c r="AB26" i="12"/>
  <c r="AG16" i="11"/>
  <c r="AG30" i="11"/>
  <c r="AF24" i="11"/>
  <c r="AE25" i="11"/>
  <c r="AC15" i="11"/>
  <c r="AC19" i="11"/>
  <c r="W23" i="11"/>
  <c r="T27" i="11"/>
  <c r="W25" i="11"/>
  <c r="X33" i="11"/>
  <c r="S37" i="11"/>
  <c r="X11" i="11"/>
  <c r="AG13" i="11"/>
  <c r="AD14" i="11"/>
  <c r="X16" i="11"/>
  <c r="U20" i="11"/>
  <c r="AE27" i="11"/>
  <c r="AF27" i="11"/>
  <c r="AC31" i="11"/>
  <c r="AG35" i="11"/>
  <c r="AC17" i="11"/>
  <c r="S15" i="11"/>
  <c r="S19" i="11"/>
  <c r="AB29" i="11"/>
  <c r="S28" i="11"/>
  <c r="X32" i="11"/>
  <c r="X36" i="11"/>
  <c r="AB21" i="10"/>
  <c r="AG22" i="10"/>
  <c r="W26" i="10"/>
  <c r="AC37" i="10"/>
  <c r="X33" i="10"/>
  <c r="U27" i="10"/>
  <c r="AF39" i="10"/>
  <c r="AG34" i="10"/>
  <c r="AB38" i="10"/>
  <c r="X14" i="10"/>
  <c r="X18" i="10"/>
  <c r="AG19" i="10"/>
  <c r="AE16" i="10"/>
  <c r="AB20" i="10"/>
  <c r="U24" i="10"/>
  <c r="T34" i="10"/>
  <c r="V35" i="10"/>
  <c r="AD13" i="10"/>
  <c r="AG15" i="10"/>
  <c r="X20" i="10"/>
  <c r="T17" i="10"/>
  <c r="T21" i="10"/>
  <c r="AE35" i="10"/>
  <c r="AF33" i="10"/>
  <c r="S19" i="10"/>
  <c r="AF14" i="10"/>
  <c r="AG25" i="10"/>
  <c r="V25" i="10"/>
  <c r="T28" i="10"/>
  <c r="S37" i="10"/>
  <c r="AE26" i="10"/>
  <c r="AD12" i="10"/>
  <c r="V17" i="9"/>
  <c r="V24" i="9"/>
  <c r="S21" i="9"/>
  <c r="AF21" i="9"/>
  <c r="T19" i="9"/>
  <c r="T23" i="9"/>
  <c r="AG27" i="9"/>
  <c r="AC32" i="9"/>
  <c r="AB36" i="9"/>
  <c r="AB33" i="9"/>
  <c r="AC37" i="9"/>
  <c r="W22" i="9"/>
  <c r="AG24" i="9"/>
  <c r="T28" i="9"/>
  <c r="AD26" i="9"/>
  <c r="AG30" i="9"/>
  <c r="X36" i="9"/>
  <c r="U34" i="9"/>
  <c r="W34" i="9"/>
  <c r="X38" i="9"/>
  <c r="AG13" i="9"/>
  <c r="AD13" i="9"/>
  <c r="V16" i="9"/>
  <c r="U16" i="9"/>
  <c r="V13" i="9"/>
  <c r="AF23" i="9"/>
  <c r="W25" i="9"/>
  <c r="U26" i="9"/>
  <c r="T30" i="9"/>
  <c r="X27" i="9"/>
  <c r="V27" i="9"/>
  <c r="AG31" i="9"/>
  <c r="AB38" i="9"/>
  <c r="AG14" i="9"/>
  <c r="AD14" i="9"/>
  <c r="AE20" i="9"/>
  <c r="AC20" i="9"/>
  <c r="AE18" i="9"/>
  <c r="AB22" i="9"/>
  <c r="AG28" i="9"/>
  <c r="AE39" i="9"/>
  <c r="AG39" i="9"/>
  <c r="W35" i="9"/>
  <c r="V35" i="9"/>
  <c r="AC12" i="8"/>
  <c r="S27" i="8"/>
  <c r="T27" i="8"/>
  <c r="AE17" i="8"/>
  <c r="AE27" i="8"/>
  <c r="AB27" i="8"/>
  <c r="T30" i="8"/>
  <c r="X22" i="8"/>
  <c r="S28" i="8"/>
  <c r="AF25" i="8"/>
  <c r="AB29" i="8"/>
  <c r="AD32" i="8"/>
  <c r="AE32" i="8"/>
  <c r="AE36" i="8"/>
  <c r="S15" i="8"/>
  <c r="AG13" i="8"/>
  <c r="AE38" i="8"/>
  <c r="W31" i="8"/>
  <c r="V34" i="8"/>
  <c r="AD18" i="8"/>
  <c r="AB16" i="8"/>
  <c r="W23" i="8"/>
  <c r="W21" i="8"/>
  <c r="V25" i="8"/>
  <c r="AF28" i="8"/>
  <c r="V26" i="8"/>
  <c r="W26" i="8"/>
  <c r="AD34" i="8"/>
  <c r="V36" i="8"/>
  <c r="X36" i="8"/>
  <c r="X33" i="8"/>
  <c r="U37" i="8"/>
  <c r="W37" i="8"/>
  <c r="T12" i="8"/>
  <c r="AD24" i="8"/>
  <c r="AB21" i="8"/>
  <c r="AE30" i="8"/>
  <c r="AG30" i="8"/>
  <c r="U38" i="8"/>
  <c r="S11" i="8"/>
  <c r="V19" i="8"/>
  <c r="X29" i="8"/>
  <c r="AG33" i="8"/>
  <c r="V27" i="7"/>
  <c r="T13" i="16"/>
  <c r="AC8" i="12"/>
  <c r="W8" i="20"/>
  <c r="AB25" i="7"/>
  <c r="AC25" i="7"/>
  <c r="AC38" i="7"/>
  <c r="AE18" i="7"/>
  <c r="W25" i="7"/>
  <c r="AE34" i="7"/>
  <c r="U26" i="7"/>
  <c r="AC13" i="20"/>
  <c r="AG17" i="20"/>
  <c r="AG21" i="20"/>
  <c r="U32" i="20"/>
  <c r="S24" i="20"/>
  <c r="AE30" i="20"/>
  <c r="AB34" i="20"/>
  <c r="AF22" i="20"/>
  <c r="U14" i="20"/>
  <c r="AD25" i="20"/>
  <c r="AE32" i="20"/>
  <c r="AF32" i="20"/>
  <c r="S12" i="20"/>
  <c r="AE14" i="20"/>
  <c r="S13" i="20"/>
  <c r="W22" i="20"/>
  <c r="AB28" i="20"/>
  <c r="AB12" i="20"/>
  <c r="S19" i="20"/>
  <c r="U20" i="20"/>
  <c r="AE31" i="20"/>
  <c r="AC31" i="20"/>
  <c r="AC9" i="19"/>
  <c r="T21" i="19"/>
  <c r="U32" i="19"/>
  <c r="AD29" i="19"/>
  <c r="AC11" i="19"/>
  <c r="AC13" i="19"/>
  <c r="AE23" i="19"/>
  <c r="AF31" i="19"/>
  <c r="W33" i="19"/>
  <c r="U10" i="19"/>
  <c r="X9" i="19"/>
  <c r="U16" i="19"/>
  <c r="AD26" i="19"/>
  <c r="X24" i="19"/>
  <c r="X22" i="19"/>
  <c r="V26" i="19"/>
  <c r="U14" i="19"/>
  <c r="W13" i="19"/>
  <c r="AC10" i="19"/>
  <c r="AD12" i="18"/>
  <c r="T18" i="18"/>
  <c r="X29" i="18"/>
  <c r="V9" i="18"/>
  <c r="AG13" i="18"/>
  <c r="AC22" i="18"/>
  <c r="U17" i="18"/>
  <c r="V21" i="18"/>
  <c r="AC32" i="18"/>
  <c r="T35" i="18"/>
  <c r="AF8" i="18"/>
  <c r="U12" i="18"/>
  <c r="AD24" i="18"/>
  <c r="AG14" i="18"/>
  <c r="AG15" i="18"/>
  <c r="W33" i="18"/>
  <c r="T16" i="18"/>
  <c r="AE25" i="18"/>
  <c r="AE28" i="18"/>
  <c r="AG28" i="18"/>
  <c r="AE11" i="18"/>
  <c r="T15" i="18"/>
  <c r="T20" i="18"/>
  <c r="U26" i="18"/>
  <c r="AF26" i="18"/>
  <c r="T34" i="18"/>
  <c r="X17" i="17"/>
  <c r="W20" i="17"/>
  <c r="S39" i="17"/>
  <c r="S29" i="17"/>
  <c r="V23" i="17"/>
  <c r="S18" i="17"/>
  <c r="X22" i="17"/>
  <c r="T31" i="17"/>
  <c r="U36" i="17"/>
  <c r="U15" i="17"/>
  <c r="U38" i="17"/>
  <c r="T41" i="17"/>
  <c r="T14" i="17"/>
  <c r="U21" i="17"/>
  <c r="AC23" i="17"/>
  <c r="AF33" i="17"/>
  <c r="AC41" i="17"/>
  <c r="AG20" i="17"/>
  <c r="AC15" i="17"/>
  <c r="AB18" i="17"/>
  <c r="AD18" i="17"/>
  <c r="AC21" i="17"/>
  <c r="AE21" i="17"/>
  <c r="AF34" i="17"/>
  <c r="AF16" i="17"/>
  <c r="AD28" i="17"/>
  <c r="AB31" i="17"/>
  <c r="AF36" i="17"/>
  <c r="AG19" i="17"/>
  <c r="AG24" i="17"/>
  <c r="AC39" i="17"/>
  <c r="AE10" i="16"/>
  <c r="AG10" i="16"/>
  <c r="T11" i="16"/>
  <c r="AC10" i="16"/>
  <c r="S37" i="16"/>
  <c r="AF36" i="16"/>
  <c r="AD29" i="16"/>
  <c r="S19" i="16"/>
  <c r="S14" i="16"/>
  <c r="U34" i="16"/>
  <c r="U15" i="16"/>
  <c r="AF18" i="16"/>
  <c r="X23" i="16"/>
  <c r="X29" i="16"/>
  <c r="S18" i="16"/>
  <c r="V24" i="16"/>
  <c r="X28" i="16"/>
  <c r="U27" i="16"/>
  <c r="V33" i="16"/>
  <c r="AD27" i="16"/>
  <c r="X30" i="16"/>
  <c r="T31" i="16"/>
  <c r="U35" i="16"/>
  <c r="T32" i="16"/>
  <c r="X36" i="16"/>
  <c r="AB9" i="15"/>
  <c r="AD10" i="15"/>
  <c r="AD21" i="15"/>
  <c r="V27" i="15"/>
  <c r="AG20" i="15"/>
  <c r="AD32" i="15"/>
  <c r="V35" i="15"/>
  <c r="W20" i="15"/>
  <c r="AB22" i="15"/>
  <c r="X21" i="15"/>
  <c r="T25" i="15"/>
  <c r="W29" i="15"/>
  <c r="AF35" i="15"/>
  <c r="AE15" i="15"/>
  <c r="AE19" i="15"/>
  <c r="AC19" i="15"/>
  <c r="AB16" i="15"/>
  <c r="AB17" i="15"/>
  <c r="AE14" i="15"/>
  <c r="AC18" i="15"/>
  <c r="V26" i="15"/>
  <c r="AF31" i="15"/>
  <c r="AB29" i="15"/>
  <c r="V32" i="15"/>
  <c r="T36" i="15"/>
  <c r="AB12" i="15"/>
  <c r="W9" i="15"/>
  <c r="W12" i="15"/>
  <c r="T16" i="15"/>
  <c r="S23" i="15"/>
  <c r="X14" i="15"/>
  <c r="X18" i="15"/>
  <c r="W15" i="15"/>
  <c r="V24" i="15"/>
  <c r="W28" i="15"/>
  <c r="U30" i="15"/>
  <c r="T34" i="15"/>
  <c r="AF34" i="15"/>
  <c r="V10" i="15"/>
  <c r="T10" i="15"/>
  <c r="AE24" i="14"/>
  <c r="AB24" i="14"/>
  <c r="T21" i="14"/>
  <c r="S19" i="14"/>
  <c r="AF27" i="14"/>
  <c r="W30" i="14"/>
  <c r="U30" i="14"/>
  <c r="T23" i="14"/>
  <c r="V27" i="14"/>
  <c r="AG31" i="14"/>
  <c r="S33" i="14"/>
  <c r="S37" i="14"/>
  <c r="AG11" i="14"/>
  <c r="AC15" i="14"/>
  <c r="AB19" i="14"/>
  <c r="U18" i="14"/>
  <c r="T24" i="14"/>
  <c r="AG35" i="14"/>
  <c r="T14" i="14"/>
  <c r="AG10" i="14"/>
  <c r="T16" i="14"/>
  <c r="AF23" i="14"/>
  <c r="X31" i="14"/>
  <c r="AF29" i="14"/>
  <c r="AC33" i="14"/>
  <c r="AE37" i="14"/>
  <c r="U36" i="14"/>
  <c r="AF16" i="14"/>
  <c r="AD21" i="14"/>
  <c r="AE14" i="14"/>
  <c r="AB18" i="14"/>
  <c r="AE22" i="14"/>
  <c r="AG30" i="14"/>
  <c r="S34" i="14"/>
  <c r="AF34" i="14"/>
  <c r="AF32" i="14"/>
  <c r="AF36" i="14"/>
  <c r="W12" i="14"/>
  <c r="AB11" i="13"/>
  <c r="AC11" i="13"/>
  <c r="S14" i="13"/>
  <c r="W22" i="13"/>
  <c r="S34" i="13"/>
  <c r="X13" i="13"/>
  <c r="AF27" i="13"/>
  <c r="W24" i="13"/>
  <c r="S24" i="13"/>
  <c r="AC32" i="13"/>
  <c r="AD30" i="13"/>
  <c r="T11" i="13"/>
  <c r="U11" i="13"/>
  <c r="V18" i="13"/>
  <c r="V16" i="13"/>
  <c r="T16" i="13"/>
  <c r="AC19" i="13"/>
  <c r="V28" i="13"/>
  <c r="AF26" i="13"/>
  <c r="V32" i="13"/>
  <c r="S31" i="13"/>
  <c r="X19" i="13"/>
  <c r="V30" i="13"/>
  <c r="AC10" i="13"/>
  <c r="AF14" i="13"/>
  <c r="AD14" i="13"/>
  <c r="T20" i="13"/>
  <c r="AD17" i="13"/>
  <c r="AB18" i="13"/>
  <c r="W29" i="13"/>
  <c r="AE29" i="13"/>
  <c r="V11" i="12"/>
  <c r="AE13" i="12"/>
  <c r="AF13" i="12"/>
  <c r="T20" i="12"/>
  <c r="AB12" i="12"/>
  <c r="AC12" i="12"/>
  <c r="AB9" i="12"/>
  <c r="U34" i="12"/>
  <c r="AC16" i="12"/>
  <c r="AE23" i="12"/>
  <c r="U18" i="12"/>
  <c r="X22" i="12"/>
  <c r="T23" i="12"/>
  <c r="AF31" i="12"/>
  <c r="AF35" i="12"/>
  <c r="AC35" i="12"/>
  <c r="AC17" i="12"/>
  <c r="AF18" i="12"/>
  <c r="AG33" i="12"/>
  <c r="X32" i="12"/>
  <c r="AE11" i="12"/>
  <c r="S19" i="12"/>
  <c r="V27" i="12"/>
  <c r="U13" i="12"/>
  <c r="U14" i="12"/>
  <c r="U16" i="12"/>
  <c r="AE16" i="11"/>
  <c r="AC16" i="11"/>
  <c r="AC20" i="11"/>
  <c r="X18" i="11"/>
  <c r="W24" i="11"/>
  <c r="AF22" i="11"/>
  <c r="AF26" i="11"/>
  <c r="AE30" i="11"/>
  <c r="AD24" i="11"/>
  <c r="AG21" i="11"/>
  <c r="AG25" i="11"/>
  <c r="U30" i="11"/>
  <c r="AG32" i="11"/>
  <c r="AB36" i="11"/>
  <c r="AF11" i="11"/>
  <c r="AC11" i="11"/>
  <c r="AD15" i="11"/>
  <c r="AB19" i="11"/>
  <c r="S27" i="11"/>
  <c r="U21" i="11"/>
  <c r="X22" i="11"/>
  <c r="X26" i="11"/>
  <c r="T33" i="11"/>
  <c r="V37" i="11"/>
  <c r="T11" i="11"/>
  <c r="AF13" i="11"/>
  <c r="S12" i="11"/>
  <c r="T16" i="11"/>
  <c r="T20" i="11"/>
  <c r="AF34" i="11"/>
  <c r="AB31" i="11"/>
  <c r="AE35" i="11"/>
  <c r="AG10" i="11"/>
  <c r="AE17" i="11"/>
  <c r="AB17" i="11"/>
  <c r="AE29" i="11"/>
  <c r="X34" i="11"/>
  <c r="X31" i="11"/>
  <c r="X35" i="11"/>
  <c r="V32" i="11"/>
  <c r="W36" i="11"/>
  <c r="AD17" i="10"/>
  <c r="AE22" i="10"/>
  <c r="AF22" i="10"/>
  <c r="AG37" i="10"/>
  <c r="X23" i="10"/>
  <c r="X27" i="10"/>
  <c r="S27" i="10"/>
  <c r="AD39" i="10"/>
  <c r="AC34" i="10"/>
  <c r="AC38" i="10"/>
  <c r="V14" i="10"/>
  <c r="T14" i="10"/>
  <c r="U22" i="10"/>
  <c r="AC23" i="10"/>
  <c r="AB28" i="10"/>
  <c r="U34" i="10"/>
  <c r="S34" i="10"/>
  <c r="X31" i="10"/>
  <c r="X35" i="10"/>
  <c r="S39" i="10"/>
  <c r="AB18" i="10"/>
  <c r="AC15" i="10"/>
  <c r="T15" i="10"/>
  <c r="W21" i="10"/>
  <c r="AF35" i="10"/>
  <c r="AF29" i="10"/>
  <c r="V19" i="10"/>
  <c r="X19" i="10"/>
  <c r="AE31" i="10"/>
  <c r="AB25" i="10"/>
  <c r="AF36" i="10"/>
  <c r="V30" i="10"/>
  <c r="T38" i="10"/>
  <c r="AD16" i="9"/>
  <c r="W24" i="9"/>
  <c r="AE17" i="9"/>
  <c r="AB21" i="9"/>
  <c r="U15" i="9"/>
  <c r="V19" i="9"/>
  <c r="S23" i="9"/>
  <c r="AF27" i="9"/>
  <c r="AC27" i="9"/>
  <c r="X29" i="9"/>
  <c r="AD33" i="9"/>
  <c r="AB37" i="9"/>
  <c r="T14" i="9"/>
  <c r="U14" i="9"/>
  <c r="AF15" i="9"/>
  <c r="AC15" i="9"/>
  <c r="U18" i="9"/>
  <c r="W18" i="9"/>
  <c r="V22" i="9"/>
  <c r="AE24" i="9"/>
  <c r="AF24" i="9"/>
  <c r="U28" i="9"/>
  <c r="V33" i="9"/>
  <c r="W33" i="9"/>
  <c r="AC25" i="9"/>
  <c r="AG29" i="9"/>
  <c r="AF30" i="9"/>
  <c r="W36" i="9"/>
  <c r="U36" i="9"/>
  <c r="V34" i="9"/>
  <c r="W38" i="9"/>
  <c r="AC13" i="9"/>
  <c r="AD19" i="9"/>
  <c r="AB23" i="9"/>
  <c r="AC23" i="9"/>
  <c r="T25" i="9"/>
  <c r="T32" i="9"/>
  <c r="W26" i="9"/>
  <c r="W30" i="9"/>
  <c r="W27" i="9"/>
  <c r="AG34" i="9"/>
  <c r="AE34" i="9"/>
  <c r="AE38" i="9"/>
  <c r="AF14" i="9"/>
  <c r="U20" i="9"/>
  <c r="AB20" i="9"/>
  <c r="AE22" i="9"/>
  <c r="AE28" i="9"/>
  <c r="AF28" i="9"/>
  <c r="AC39" i="9"/>
  <c r="U31" i="9"/>
  <c r="S35" i="9"/>
  <c r="W39" i="9"/>
  <c r="U39" i="9"/>
  <c r="AB12" i="8"/>
  <c r="U27" i="8"/>
  <c r="V30" i="8"/>
  <c r="AF26" i="8"/>
  <c r="AG26" i="8"/>
  <c r="U14" i="8"/>
  <c r="V22" i="8"/>
  <c r="X24" i="8"/>
  <c r="W24" i="8"/>
  <c r="AB25" i="8"/>
  <c r="AE29" i="8"/>
  <c r="AC13" i="8"/>
  <c r="AB13" i="8"/>
  <c r="V31" i="8"/>
  <c r="X31" i="8"/>
  <c r="AF18" i="8"/>
  <c r="AF15" i="8"/>
  <c r="S23" i="8"/>
  <c r="T23" i="8"/>
  <c r="U25" i="8"/>
  <c r="T25" i="8"/>
  <c r="AD28" i="8"/>
  <c r="U26" i="8"/>
  <c r="W36" i="8"/>
  <c r="T33" i="8"/>
  <c r="W12" i="8"/>
  <c r="AE24" i="8"/>
  <c r="T38" i="8"/>
  <c r="U16" i="8"/>
  <c r="W29" i="8"/>
  <c r="AF33" i="8"/>
  <c r="AG37" i="8"/>
  <c r="V33" i="12"/>
  <c r="AF31" i="8"/>
  <c r="AE18" i="20"/>
  <c r="V20" i="13"/>
  <c r="W18" i="20"/>
  <c r="W9" i="20"/>
  <c r="AG34" i="13"/>
  <c r="AC29" i="8"/>
  <c r="T35" i="13"/>
  <c r="AE25" i="12"/>
  <c r="X18" i="8"/>
  <c r="U21" i="13"/>
  <c r="AD14" i="8"/>
  <c r="AD25" i="12"/>
  <c r="X33" i="12"/>
  <c r="AG10" i="12"/>
  <c r="S14" i="20"/>
  <c r="T28" i="20"/>
  <c r="S28" i="20"/>
  <c r="X21" i="20"/>
  <c r="S26" i="20"/>
  <c r="AG29" i="20"/>
  <c r="AE35" i="13"/>
  <c r="AC35" i="13"/>
  <c r="AE23" i="8"/>
  <c r="W18" i="8"/>
  <c r="S13" i="8"/>
  <c r="V17" i="13"/>
  <c r="W32" i="13"/>
  <c r="X31" i="13"/>
  <c r="W23" i="20"/>
  <c r="W19" i="13"/>
  <c r="X35" i="13"/>
  <c r="S25" i="13"/>
  <c r="AC12" i="20"/>
  <c r="AC24" i="20"/>
  <c r="W27" i="20"/>
  <c r="T18" i="20"/>
  <c r="AB9" i="20"/>
  <c r="X8" i="13"/>
  <c r="AG16" i="13"/>
  <c r="AE16" i="13"/>
  <c r="AE11" i="8"/>
  <c r="S16" i="8"/>
  <c r="W28" i="8"/>
  <c r="X20" i="13"/>
  <c r="U9" i="20"/>
  <c r="U22" i="20"/>
  <c r="V35" i="20"/>
  <c r="U18" i="20"/>
  <c r="U9" i="13"/>
  <c r="X12" i="13"/>
  <c r="U12" i="13"/>
  <c r="S17" i="8"/>
  <c r="AD35" i="8"/>
  <c r="AG20" i="20"/>
  <c r="X17" i="20"/>
  <c r="AB37" i="8"/>
  <c r="AF27" i="20"/>
  <c r="AD19" i="20"/>
  <c r="U33" i="13"/>
  <c r="U28" i="8"/>
  <c r="W33" i="12"/>
  <c r="U20" i="8"/>
  <c r="X13" i="8"/>
  <c r="AB20" i="8"/>
  <c r="S21" i="13"/>
  <c r="AB13" i="13"/>
  <c r="W20" i="8"/>
  <c r="AB25" i="12"/>
  <c r="AB10" i="12"/>
  <c r="AF10" i="12"/>
  <c r="V28" i="20"/>
  <c r="T23" i="20"/>
  <c r="V21" i="20"/>
  <c r="S21" i="20"/>
  <c r="AF29" i="20"/>
  <c r="AB11" i="20"/>
  <c r="AD35" i="13"/>
  <c r="AB23" i="13"/>
  <c r="AB23" i="8"/>
  <c r="AC31" i="8"/>
  <c r="U18" i="8"/>
  <c r="T13" i="8"/>
  <c r="X17" i="13"/>
  <c r="W17" i="13"/>
  <c r="X32" i="13"/>
  <c r="U31" i="13"/>
  <c r="W28" i="20"/>
  <c r="W10" i="13"/>
  <c r="AE25" i="13"/>
  <c r="AE34" i="13"/>
  <c r="AE33" i="20"/>
  <c r="AC19" i="20"/>
  <c r="AB22" i="20"/>
  <c r="AC9" i="20"/>
  <c r="AG9" i="20"/>
  <c r="S8" i="13"/>
  <c r="V8" i="13"/>
  <c r="AF16" i="13"/>
  <c r="AG11" i="8"/>
  <c r="AC11" i="8"/>
  <c r="U19" i="8"/>
  <c r="T33" i="13"/>
  <c r="AE12" i="20"/>
  <c r="V17" i="20"/>
  <c r="AE20" i="20"/>
  <c r="V9" i="13"/>
  <c r="V12" i="13"/>
  <c r="W12" i="13"/>
  <c r="W17" i="8"/>
  <c r="AE14" i="8"/>
  <c r="S22" i="8"/>
  <c r="AE25" i="20"/>
  <c r="V22" i="20"/>
  <c r="V16" i="8"/>
  <c r="X27" i="20"/>
  <c r="AF24" i="20"/>
  <c r="V25" i="13"/>
  <c r="V14" i="8"/>
  <c r="AF25" i="12"/>
  <c r="AF14" i="8"/>
  <c r="AC23" i="8"/>
  <c r="W21" i="13"/>
  <c r="AG13" i="13"/>
  <c r="V20" i="8"/>
  <c r="T33" i="12"/>
  <c r="AC10" i="12"/>
  <c r="AD10" i="12"/>
  <c r="W14" i="20"/>
  <c r="T14" i="20"/>
  <c r="X28" i="20"/>
  <c r="U23" i="20"/>
  <c r="T21" i="20"/>
  <c r="W26" i="20"/>
  <c r="AC29" i="20"/>
  <c r="AD11" i="20"/>
  <c r="AC11" i="20"/>
  <c r="AF23" i="13"/>
  <c r="AG23" i="8"/>
  <c r="AE31" i="8"/>
  <c r="T18" i="8"/>
  <c r="W13" i="8"/>
  <c r="S32" i="13"/>
  <c r="T31" i="13"/>
  <c r="AB29" i="20"/>
  <c r="X14" i="20"/>
  <c r="U10" i="13"/>
  <c r="AD25" i="13"/>
  <c r="AB34" i="13"/>
  <c r="T9" i="20"/>
  <c r="AC27" i="20"/>
  <c r="AD9" i="20"/>
  <c r="AE9" i="20"/>
  <c r="W8" i="13"/>
  <c r="T8" i="13"/>
  <c r="AC16" i="13"/>
  <c r="AD11" i="8"/>
  <c r="AB11" i="8"/>
  <c r="AB36" i="8"/>
  <c r="AB22" i="8"/>
  <c r="S10" i="13"/>
  <c r="AD34" i="13"/>
  <c r="AB33" i="20"/>
  <c r="AF19" i="20"/>
  <c r="AG27" i="20"/>
  <c r="AG22" i="20"/>
  <c r="S9" i="13"/>
  <c r="X11" i="12"/>
  <c r="T12" i="13"/>
  <c r="T17" i="8"/>
  <c r="X17" i="8"/>
  <c r="AC25" i="12"/>
  <c r="AF23" i="8"/>
  <c r="X35" i="20"/>
  <c r="S19" i="13"/>
  <c r="AD22" i="20"/>
  <c r="AG12" i="20"/>
  <c r="AG33" i="20"/>
  <c r="AG22" i="8"/>
  <c r="W19" i="8"/>
  <c r="AB31" i="8"/>
  <c r="AF35" i="8"/>
  <c r="W9" i="13"/>
  <c r="AE13" i="13"/>
  <c r="AG14" i="8"/>
  <c r="X20" i="8"/>
  <c r="U33" i="12"/>
  <c r="AE10" i="12"/>
  <c r="V14" i="20"/>
  <c r="U28" i="20"/>
  <c r="X23" i="20"/>
  <c r="S23" i="20"/>
  <c r="U26" i="20"/>
  <c r="T26" i="20"/>
  <c r="AE29" i="20"/>
  <c r="AF11" i="20"/>
  <c r="AB35" i="13"/>
  <c r="AD23" i="13"/>
  <c r="AG23" i="13"/>
  <c r="AG31" i="8"/>
  <c r="V13" i="8"/>
  <c r="S17" i="13"/>
  <c r="T32" i="13"/>
  <c r="W21" i="20"/>
  <c r="U19" i="13"/>
  <c r="U35" i="13"/>
  <c r="S33" i="13"/>
  <c r="X25" i="13"/>
  <c r="U27" i="20"/>
  <c r="AF9" i="20"/>
  <c r="U8" i="13"/>
  <c r="AD16" i="13"/>
  <c r="AB16" i="13"/>
  <c r="AF11" i="8"/>
  <c r="AD37" i="8"/>
  <c r="AC22" i="8"/>
  <c r="U25" i="13"/>
  <c r="AD24" i="20"/>
  <c r="AG18" i="20"/>
  <c r="AG25" i="20"/>
  <c r="T9" i="13"/>
  <c r="X9" i="13"/>
  <c r="T11" i="12"/>
  <c r="S12" i="13"/>
  <c r="V17" i="8"/>
  <c r="U17" i="8"/>
  <c r="M8" i="22"/>
  <c r="K12" i="22"/>
  <c r="J8" i="22"/>
  <c r="O12" i="22"/>
  <c r="L12" i="22"/>
  <c r="N8" i="22"/>
  <c r="N12" i="22"/>
  <c r="I12" i="22"/>
  <c r="J12" i="22"/>
  <c r="M12" i="22"/>
  <c r="O8" i="22"/>
  <c r="I8" i="22"/>
  <c r="K10" i="22"/>
  <c r="M20" i="22"/>
  <c r="K20" i="22"/>
  <c r="K25" i="22"/>
  <c r="J30" i="22"/>
  <c r="J34" i="22"/>
  <c r="I24" i="22"/>
  <c r="J16" i="22"/>
  <c r="K27" i="22"/>
  <c r="N27" i="22"/>
  <c r="J31" i="22"/>
  <c r="J35" i="22"/>
  <c r="K11" i="22"/>
  <c r="I11" i="22"/>
  <c r="K15" i="22"/>
  <c r="I15" i="22"/>
  <c r="N13" i="22"/>
  <c r="L13" i="22"/>
  <c r="N17" i="22"/>
  <c r="L17" i="22"/>
  <c r="M14" i="22"/>
  <c r="O14" i="22"/>
  <c r="M18" i="22"/>
  <c r="O18" i="22"/>
  <c r="J22" i="22"/>
  <c r="L26" i="22"/>
  <c r="I26" i="22"/>
  <c r="J29" i="22"/>
  <c r="J33" i="22"/>
  <c r="J28" i="22"/>
  <c r="J32" i="22"/>
  <c r="M21" i="22"/>
  <c r="J21" i="22"/>
  <c r="J19" i="22"/>
  <c r="I19" i="22"/>
  <c r="O23" i="22"/>
  <c r="I9" i="22"/>
  <c r="K9" i="22"/>
  <c r="K19" i="22"/>
  <c r="J9" i="22"/>
  <c r="L8" i="22"/>
  <c r="N10" i="22"/>
  <c r="I10" i="22"/>
  <c r="L10" i="22"/>
  <c r="J10" i="22"/>
  <c r="I20" i="22"/>
  <c r="M25" i="22"/>
  <c r="N25" i="22"/>
  <c r="M30" i="22"/>
  <c r="O30" i="22"/>
  <c r="M34" i="22"/>
  <c r="O34" i="22"/>
  <c r="N24" i="22"/>
  <c r="O24" i="22"/>
  <c r="O16" i="22"/>
  <c r="M16" i="22"/>
  <c r="M27" i="22"/>
  <c r="I27" i="22"/>
  <c r="O31" i="22"/>
  <c r="M31" i="22"/>
  <c r="O35" i="22"/>
  <c r="M35" i="22"/>
  <c r="L11" i="22"/>
  <c r="N11" i="22"/>
  <c r="L15" i="22"/>
  <c r="N15" i="22"/>
  <c r="J13" i="22"/>
  <c r="O13" i="22"/>
  <c r="J17" i="22"/>
  <c r="I14" i="22"/>
  <c r="K14" i="22"/>
  <c r="I18" i="22"/>
  <c r="K18" i="22"/>
  <c r="O22" i="22"/>
  <c r="I22" i="22"/>
  <c r="M26" i="22"/>
  <c r="M29" i="22"/>
  <c r="O29" i="22"/>
  <c r="M33" i="22"/>
  <c r="O33" i="22"/>
  <c r="O28" i="22"/>
  <c r="M28" i="22"/>
  <c r="O32" i="22"/>
  <c r="M32" i="22"/>
  <c r="I21" i="22"/>
  <c r="O21" i="22"/>
  <c r="L19" i="22"/>
  <c r="M19" i="22"/>
  <c r="K23" i="22"/>
  <c r="L23" i="22"/>
  <c r="N9" i="22"/>
  <c r="L9" i="22"/>
  <c r="O10" i="22"/>
  <c r="N20" i="22"/>
  <c r="O20" i="22"/>
  <c r="I25" i="22"/>
  <c r="J25" i="22"/>
  <c r="I30" i="22"/>
  <c r="K30" i="22"/>
  <c r="I34" i="22"/>
  <c r="K34" i="22"/>
  <c r="J24" i="22"/>
  <c r="K24" i="22"/>
  <c r="K16" i="22"/>
  <c r="I16" i="22"/>
  <c r="L27" i="22"/>
  <c r="K31" i="22"/>
  <c r="I31" i="22"/>
  <c r="K35" i="22"/>
  <c r="I35" i="22"/>
  <c r="J11" i="22"/>
  <c r="J15" i="22"/>
  <c r="M13" i="22"/>
  <c r="K13" i="22"/>
  <c r="M17" i="22"/>
  <c r="O17" i="22"/>
  <c r="L14" i="22"/>
  <c r="N14" i="22"/>
  <c r="L18" i="22"/>
  <c r="N18" i="22"/>
  <c r="N22" i="22"/>
  <c r="K22" i="22"/>
  <c r="N26" i="22"/>
  <c r="O26" i="22"/>
  <c r="I29" i="22"/>
  <c r="K29" i="22"/>
  <c r="I33" i="22"/>
  <c r="K33" i="22"/>
  <c r="K28" i="22"/>
  <c r="I28" i="22"/>
  <c r="K32" i="22"/>
  <c r="I32" i="22"/>
  <c r="L21" i="22"/>
  <c r="N21" i="22"/>
  <c r="M23" i="22"/>
  <c r="N23" i="22"/>
  <c r="J20" i="22"/>
  <c r="L20" i="22"/>
  <c r="O25" i="22"/>
  <c r="L25" i="22"/>
  <c r="L30" i="22"/>
  <c r="N30" i="22"/>
  <c r="L34" i="22"/>
  <c r="N34" i="22"/>
  <c r="L24" i="22"/>
  <c r="M24" i="22"/>
  <c r="N16" i="22"/>
  <c r="L16" i="22"/>
  <c r="O27" i="22"/>
  <c r="J27" i="22"/>
  <c r="L31" i="22"/>
  <c r="N31" i="22"/>
  <c r="L35" i="22"/>
  <c r="N35" i="22"/>
  <c r="O11" i="22"/>
  <c r="M11" i="22"/>
  <c r="O15" i="22"/>
  <c r="M15" i="22"/>
  <c r="I13" i="22"/>
  <c r="I17" i="22"/>
  <c r="K17" i="22"/>
  <c r="J14" i="22"/>
  <c r="J18" i="22"/>
  <c r="L22" i="22"/>
  <c r="M22" i="22"/>
  <c r="J26" i="22"/>
  <c r="K26" i="22"/>
  <c r="N29" i="22"/>
  <c r="L29" i="22"/>
  <c r="N33" i="22"/>
  <c r="L33" i="22"/>
  <c r="N28" i="22"/>
  <c r="L28" i="22"/>
  <c r="N32" i="22"/>
  <c r="L32" i="22"/>
  <c r="K21" i="22"/>
  <c r="N19" i="22"/>
  <c r="O19" i="22"/>
  <c r="I23" i="22"/>
  <c r="J23" i="22"/>
  <c r="M9" i="22"/>
  <c r="O9" i="22"/>
  <c r="K8" i="22"/>
  <c r="M10" i="22"/>
  <c r="M10" i="11"/>
  <c r="I10" i="11"/>
  <c r="K10" i="11"/>
  <c r="J10" i="11"/>
  <c r="L10" i="11"/>
  <c r="O10" i="11"/>
  <c r="N10" i="11"/>
  <c r="I13" i="20"/>
  <c r="L13" i="20"/>
  <c r="O8" i="20"/>
  <c r="I8" i="20"/>
  <c r="L8" i="19"/>
  <c r="N23" i="16"/>
  <c r="N13" i="20"/>
  <c r="K13" i="20"/>
  <c r="K8" i="19"/>
  <c r="I8" i="19"/>
  <c r="J8" i="19"/>
  <c r="M11" i="18"/>
  <c r="N11" i="18"/>
  <c r="O13" i="20"/>
  <c r="J13" i="20"/>
  <c r="O8" i="19"/>
  <c r="M8" i="19"/>
  <c r="I11" i="18"/>
  <c r="J11" i="18"/>
  <c r="O11" i="18"/>
  <c r="J19" i="16"/>
  <c r="K8" i="20"/>
  <c r="L11" i="18"/>
  <c r="K11" i="18"/>
  <c r="M13" i="20"/>
  <c r="J10" i="16"/>
  <c r="N8" i="19"/>
  <c r="J8" i="20"/>
  <c r="J16" i="20"/>
  <c r="J20" i="20"/>
  <c r="I17" i="20"/>
  <c r="K17" i="20"/>
  <c r="I21" i="20"/>
  <c r="K21" i="20"/>
  <c r="J33" i="20"/>
  <c r="O33" i="20"/>
  <c r="K26" i="20"/>
  <c r="I26" i="20"/>
  <c r="I34" i="20"/>
  <c r="K34" i="20"/>
  <c r="I31" i="20"/>
  <c r="J35" i="20"/>
  <c r="J22" i="20"/>
  <c r="K22" i="20"/>
  <c r="I24" i="20"/>
  <c r="K24" i="20"/>
  <c r="J25" i="20"/>
  <c r="J9" i="20"/>
  <c r="J11" i="20"/>
  <c r="K15" i="20"/>
  <c r="K19" i="20"/>
  <c r="I19" i="20"/>
  <c r="J29" i="20"/>
  <c r="K29" i="20"/>
  <c r="K27" i="20"/>
  <c r="K28" i="20"/>
  <c r="K32" i="20"/>
  <c r="L32" i="20"/>
  <c r="M12" i="20"/>
  <c r="K12" i="20"/>
  <c r="K10" i="20"/>
  <c r="I10" i="20"/>
  <c r="I14" i="20"/>
  <c r="J18" i="20"/>
  <c r="J23" i="20"/>
  <c r="K23" i="20"/>
  <c r="I30" i="20"/>
  <c r="N30" i="20"/>
  <c r="J24" i="19"/>
  <c r="J14" i="19"/>
  <c r="K15" i="19"/>
  <c r="I15" i="19"/>
  <c r="K19" i="19"/>
  <c r="I19" i="19"/>
  <c r="I27" i="19"/>
  <c r="I30" i="19"/>
  <c r="O30" i="19"/>
  <c r="K28" i="19"/>
  <c r="M28" i="19"/>
  <c r="K32" i="19"/>
  <c r="O22" i="19"/>
  <c r="J26" i="19"/>
  <c r="J33" i="19"/>
  <c r="J16" i="19"/>
  <c r="J18" i="19"/>
  <c r="J29" i="19"/>
  <c r="L29" i="19"/>
  <c r="I34" i="19"/>
  <c r="K34" i="19"/>
  <c r="J31" i="19"/>
  <c r="J35" i="19"/>
  <c r="I9" i="19"/>
  <c r="K9" i="19"/>
  <c r="J12" i="19"/>
  <c r="J20" i="19"/>
  <c r="K11" i="19"/>
  <c r="I11" i="19"/>
  <c r="J10" i="19"/>
  <c r="I17" i="19"/>
  <c r="K17" i="19"/>
  <c r="K21" i="19"/>
  <c r="J21" i="19"/>
  <c r="I25" i="19"/>
  <c r="K25" i="19"/>
  <c r="K23" i="19"/>
  <c r="J23" i="19"/>
  <c r="I13" i="19"/>
  <c r="K13" i="19"/>
  <c r="I12" i="18"/>
  <c r="K9" i="18"/>
  <c r="I13" i="18"/>
  <c r="I23" i="18"/>
  <c r="O23" i="18"/>
  <c r="I30" i="18"/>
  <c r="O30" i="18"/>
  <c r="J29" i="18"/>
  <c r="L29" i="18"/>
  <c r="I16" i="18"/>
  <c r="J16" i="18"/>
  <c r="I20" i="18"/>
  <c r="K20" i="18"/>
  <c r="J33" i="18"/>
  <c r="N27" i="18"/>
  <c r="J31" i="18"/>
  <c r="J35" i="18"/>
  <c r="I8" i="18"/>
  <c r="J10" i="18"/>
  <c r="K10" i="18"/>
  <c r="J15" i="18"/>
  <c r="I15" i="18"/>
  <c r="I24" i="18"/>
  <c r="K14" i="18"/>
  <c r="N14" i="18"/>
  <c r="K18" i="18"/>
  <c r="I18" i="18"/>
  <c r="J22" i="18"/>
  <c r="L22" i="18"/>
  <c r="J26" i="18"/>
  <c r="K26" i="18"/>
  <c r="K28" i="18"/>
  <c r="I28" i="18"/>
  <c r="K32" i="18"/>
  <c r="I32" i="18"/>
  <c r="M17" i="18"/>
  <c r="J19" i="18"/>
  <c r="K21" i="18"/>
  <c r="N21" i="18"/>
  <c r="K25" i="18"/>
  <c r="I34" i="18"/>
  <c r="K34" i="18"/>
  <c r="N39" i="17"/>
  <c r="I39" i="17"/>
  <c r="J41" i="17"/>
  <c r="M41" i="17"/>
  <c r="J34" i="17"/>
  <c r="I38" i="17"/>
  <c r="L38" i="17"/>
  <c r="K29" i="17"/>
  <c r="N15" i="17"/>
  <c r="N17" i="17"/>
  <c r="K17" i="17"/>
  <c r="N21" i="17"/>
  <c r="O21" i="17"/>
  <c r="N35" i="17"/>
  <c r="O35" i="17"/>
  <c r="L33" i="17"/>
  <c r="I33" i="17"/>
  <c r="O31" i="17"/>
  <c r="I31" i="17"/>
  <c r="I30" i="17"/>
  <c r="J30" i="17"/>
  <c r="J14" i="17"/>
  <c r="N14" i="17"/>
  <c r="I26" i="17"/>
  <c r="J26" i="17"/>
  <c r="K36" i="17"/>
  <c r="L36" i="17"/>
  <c r="K40" i="17"/>
  <c r="I22" i="17"/>
  <c r="N22" i="17"/>
  <c r="I18" i="17"/>
  <c r="O18" i="17"/>
  <c r="N25" i="17"/>
  <c r="L25" i="17"/>
  <c r="N37" i="17"/>
  <c r="I37" i="17"/>
  <c r="O16" i="17"/>
  <c r="O20" i="17"/>
  <c r="M20" i="17"/>
  <c r="O24" i="17"/>
  <c r="O28" i="17"/>
  <c r="L28" i="17"/>
  <c r="K19" i="17"/>
  <c r="I19" i="17"/>
  <c r="K23" i="17"/>
  <c r="I23" i="17"/>
  <c r="K27" i="17"/>
  <c r="I27" i="17"/>
  <c r="J32" i="17"/>
  <c r="L32" i="17"/>
  <c r="K19" i="16"/>
  <c r="I19" i="16"/>
  <c r="L14" i="16"/>
  <c r="O14" i="16"/>
  <c r="O10" i="16"/>
  <c r="K36" i="16"/>
  <c r="N36" i="16"/>
  <c r="J33" i="16"/>
  <c r="M33" i="16"/>
  <c r="J37" i="16"/>
  <c r="I37" i="16"/>
  <c r="K11" i="16"/>
  <c r="N11" i="16"/>
  <c r="J17" i="16"/>
  <c r="L17" i="16"/>
  <c r="I22" i="16"/>
  <c r="L22" i="16"/>
  <c r="I27" i="16"/>
  <c r="O27" i="16"/>
  <c r="K30" i="16"/>
  <c r="N30" i="16"/>
  <c r="I20" i="16"/>
  <c r="J20" i="16"/>
  <c r="J21" i="16"/>
  <c r="I21" i="16"/>
  <c r="K25" i="16"/>
  <c r="M25" i="16"/>
  <c r="K35" i="16"/>
  <c r="J18" i="16"/>
  <c r="L18" i="16"/>
  <c r="I34" i="16"/>
  <c r="J13" i="16"/>
  <c r="L13" i="16"/>
  <c r="N28" i="16"/>
  <c r="J26" i="16"/>
  <c r="K32" i="16"/>
  <c r="J32" i="16"/>
  <c r="J15" i="16"/>
  <c r="O31" i="16"/>
  <c r="K24" i="16"/>
  <c r="J24" i="16"/>
  <c r="K29" i="16"/>
  <c r="M29" i="16"/>
  <c r="K16" i="16"/>
  <c r="M16" i="16"/>
  <c r="K12" i="16"/>
  <c r="I12" i="16"/>
  <c r="J17" i="15"/>
  <c r="I14" i="15"/>
  <c r="N14" i="15"/>
  <c r="I18" i="15"/>
  <c r="K18" i="15"/>
  <c r="J15" i="15"/>
  <c r="J19" i="15"/>
  <c r="K12" i="15"/>
  <c r="I12" i="15"/>
  <c r="K16" i="15"/>
  <c r="I16" i="15"/>
  <c r="J31" i="15"/>
  <c r="I35" i="15"/>
  <c r="K35" i="15"/>
  <c r="I20" i="15"/>
  <c r="K20" i="15"/>
  <c r="I24" i="15"/>
  <c r="N24" i="15"/>
  <c r="K28" i="15"/>
  <c r="M28" i="15"/>
  <c r="K32" i="15"/>
  <c r="I32" i="15"/>
  <c r="J36" i="15"/>
  <c r="J10" i="15"/>
  <c r="J13" i="15"/>
  <c r="I13" i="15"/>
  <c r="K9" i="15"/>
  <c r="I9" i="15"/>
  <c r="J23" i="15"/>
  <c r="K21" i="15"/>
  <c r="J29" i="15"/>
  <c r="K22" i="15"/>
  <c r="K26" i="15"/>
  <c r="I26" i="15"/>
  <c r="I30" i="15"/>
  <c r="K30" i="15"/>
  <c r="J34" i="15"/>
  <c r="N11" i="15"/>
  <c r="J27" i="15"/>
  <c r="J25" i="15"/>
  <c r="K33" i="15"/>
  <c r="I33" i="15"/>
  <c r="M16" i="20"/>
  <c r="O16" i="20"/>
  <c r="M20" i="20"/>
  <c r="O20" i="20"/>
  <c r="L17" i="20"/>
  <c r="N17" i="20"/>
  <c r="L21" i="20"/>
  <c r="N21" i="20"/>
  <c r="M33" i="20"/>
  <c r="L33" i="20"/>
  <c r="N26" i="20"/>
  <c r="L26" i="20"/>
  <c r="L34" i="20"/>
  <c r="N34" i="20"/>
  <c r="O31" i="20"/>
  <c r="N31" i="20"/>
  <c r="O35" i="20"/>
  <c r="M35" i="20"/>
  <c r="L22" i="20"/>
  <c r="I22" i="20"/>
  <c r="L24" i="20"/>
  <c r="N24" i="20"/>
  <c r="O25" i="20"/>
  <c r="M25" i="20"/>
  <c r="O9" i="20"/>
  <c r="M9" i="20"/>
  <c r="M11" i="20"/>
  <c r="O11" i="20"/>
  <c r="N15" i="20"/>
  <c r="M15" i="20"/>
  <c r="N19" i="20"/>
  <c r="L19" i="20"/>
  <c r="M29" i="20"/>
  <c r="N27" i="20"/>
  <c r="O27" i="20"/>
  <c r="N28" i="20"/>
  <c r="L28" i="20"/>
  <c r="N32" i="20"/>
  <c r="I32" i="20"/>
  <c r="I12" i="20"/>
  <c r="O12" i="20"/>
  <c r="N10" i="20"/>
  <c r="L10" i="20"/>
  <c r="O14" i="20"/>
  <c r="J14" i="20"/>
  <c r="O18" i="20"/>
  <c r="M18" i="20"/>
  <c r="M23" i="20"/>
  <c r="L23" i="20"/>
  <c r="L30" i="20"/>
  <c r="K30" i="20"/>
  <c r="M24" i="19"/>
  <c r="O24" i="19"/>
  <c r="O14" i="19"/>
  <c r="M14" i="19"/>
  <c r="N15" i="19"/>
  <c r="L15" i="19"/>
  <c r="N19" i="19"/>
  <c r="L19" i="19"/>
  <c r="O27" i="19"/>
  <c r="M27" i="19"/>
  <c r="L30" i="19"/>
  <c r="N30" i="19"/>
  <c r="J28" i="19"/>
  <c r="N32" i="19"/>
  <c r="I32" i="19"/>
  <c r="N22" i="19"/>
  <c r="M22" i="19"/>
  <c r="O26" i="19"/>
  <c r="I26" i="19"/>
  <c r="M33" i="19"/>
  <c r="O33" i="19"/>
  <c r="M16" i="19"/>
  <c r="K16" i="19"/>
  <c r="O18" i="19"/>
  <c r="M18" i="19"/>
  <c r="M29" i="19"/>
  <c r="K29" i="19"/>
  <c r="N8" i="20"/>
  <c r="L20" i="20"/>
  <c r="I33" i="20"/>
  <c r="J26" i="20"/>
  <c r="L35" i="20"/>
  <c r="I35" i="20"/>
  <c r="O22" i="20"/>
  <c r="J24" i="20"/>
  <c r="N25" i="20"/>
  <c r="K9" i="20"/>
  <c r="I11" i="20"/>
  <c r="O15" i="20"/>
  <c r="I15" i="20"/>
  <c r="I27" i="20"/>
  <c r="I28" i="20"/>
  <c r="O32" i="20"/>
  <c r="N12" i="20"/>
  <c r="O10" i="20"/>
  <c r="L14" i="20"/>
  <c r="N14" i="20"/>
  <c r="N18" i="20"/>
  <c r="O23" i="20"/>
  <c r="O30" i="20"/>
  <c r="L24" i="19"/>
  <c r="O15" i="19"/>
  <c r="O19" i="19"/>
  <c r="L27" i="19"/>
  <c r="K27" i="19"/>
  <c r="K30" i="19"/>
  <c r="L32" i="19"/>
  <c r="L26" i="19"/>
  <c r="M26" i="19"/>
  <c r="L16" i="19"/>
  <c r="N29" i="19"/>
  <c r="M34" i="19"/>
  <c r="N34" i="19"/>
  <c r="O31" i="19"/>
  <c r="N31" i="19"/>
  <c r="K35" i="19"/>
  <c r="M9" i="19"/>
  <c r="N9" i="19"/>
  <c r="I12" i="19"/>
  <c r="K12" i="19"/>
  <c r="L20" i="19"/>
  <c r="O11" i="19"/>
  <c r="L11" i="19"/>
  <c r="O10" i="19"/>
  <c r="I10" i="19"/>
  <c r="O17" i="19"/>
  <c r="M21" i="19"/>
  <c r="I21" i="19"/>
  <c r="O25" i="19"/>
  <c r="M23" i="19"/>
  <c r="N23" i="19"/>
  <c r="O13" i="19"/>
  <c r="J12" i="18"/>
  <c r="J9" i="18"/>
  <c r="M9" i="18"/>
  <c r="K13" i="18"/>
  <c r="M23" i="18"/>
  <c r="L23" i="18"/>
  <c r="N29" i="18"/>
  <c r="K16" i="18"/>
  <c r="M20" i="18"/>
  <c r="J20" i="18"/>
  <c r="I33" i="18"/>
  <c r="K33" i="18"/>
  <c r="K27" i="18"/>
  <c r="L31" i="18"/>
  <c r="M31" i="18"/>
  <c r="I35" i="18"/>
  <c r="O8" i="18"/>
  <c r="J8" i="18"/>
  <c r="O10" i="18"/>
  <c r="L15" i="18"/>
  <c r="O15" i="18"/>
  <c r="K24" i="18"/>
  <c r="O14" i="18"/>
  <c r="I14" i="18"/>
  <c r="J18" i="18"/>
  <c r="N22" i="18"/>
  <c r="I22" i="18"/>
  <c r="I26" i="18"/>
  <c r="O28" i="18"/>
  <c r="M28" i="18"/>
  <c r="J32" i="18"/>
  <c r="L17" i="18"/>
  <c r="I17" i="18"/>
  <c r="M19" i="18"/>
  <c r="O19" i="18"/>
  <c r="J21" i="18"/>
  <c r="O25" i="18"/>
  <c r="L34" i="18"/>
  <c r="N34" i="18"/>
  <c r="O41" i="17"/>
  <c r="K34" i="17"/>
  <c r="I34" i="17"/>
  <c r="M38" i="17"/>
  <c r="N29" i="17"/>
  <c r="O29" i="17"/>
  <c r="O15" i="17"/>
  <c r="L15" i="17"/>
  <c r="I17" i="17"/>
  <c r="O17" i="17"/>
  <c r="L21" i="17"/>
  <c r="I35" i="17"/>
  <c r="M33" i="17"/>
  <c r="K33" i="17"/>
  <c r="J31" i="17"/>
  <c r="K14" i="17"/>
  <c r="L26" i="17"/>
  <c r="O26" i="17"/>
  <c r="O36" i="17"/>
  <c r="M40" i="17"/>
  <c r="N40" i="17"/>
  <c r="J22" i="17"/>
  <c r="K18" i="17"/>
  <c r="M25" i="17"/>
  <c r="O25" i="17"/>
  <c r="J37" i="17"/>
  <c r="N16" i="17"/>
  <c r="L16" i="17"/>
  <c r="J20" i="17"/>
  <c r="L20" i="17"/>
  <c r="M24" i="17"/>
  <c r="N28" i="17"/>
  <c r="M28" i="17"/>
  <c r="L19" i="17"/>
  <c r="J19" i="17"/>
  <c r="J23" i="17"/>
  <c r="L27" i="17"/>
  <c r="J27" i="17"/>
  <c r="I32" i="17"/>
  <c r="M14" i="16"/>
  <c r="N14" i="16"/>
  <c r="K14" i="16"/>
  <c r="L36" i="16"/>
  <c r="J36" i="16"/>
  <c r="N33" i="16"/>
  <c r="O37" i="16"/>
  <c r="M37" i="16"/>
  <c r="O11" i="16"/>
  <c r="O17" i="16"/>
  <c r="I17" i="16"/>
  <c r="M22" i="16"/>
  <c r="N27" i="16"/>
  <c r="L30" i="16"/>
  <c r="L20" i="16"/>
  <c r="N20" i="16"/>
  <c r="N21" i="16"/>
  <c r="L25" i="16"/>
  <c r="J25" i="16"/>
  <c r="L35" i="16"/>
  <c r="N35" i="16"/>
  <c r="I18" i="16"/>
  <c r="J34" i="16"/>
  <c r="K34" i="16"/>
  <c r="N13" i="16"/>
  <c r="M28" i="16"/>
  <c r="O28" i="16"/>
  <c r="K26" i="16"/>
  <c r="L26" i="16"/>
  <c r="O32" i="16"/>
  <c r="M15" i="16"/>
  <c r="O15" i="16"/>
  <c r="I31" i="16"/>
  <c r="K31" i="16"/>
  <c r="O24" i="16"/>
  <c r="N29" i="16"/>
  <c r="I29" i="16"/>
  <c r="O16" i="16"/>
  <c r="L12" i="16"/>
  <c r="J12" i="16"/>
  <c r="N17" i="15"/>
  <c r="O14" i="15"/>
  <c r="J14" i="15"/>
  <c r="O18" i="15"/>
  <c r="M15" i="15"/>
  <c r="O19" i="15"/>
  <c r="I19" i="15"/>
  <c r="N12" i="15"/>
  <c r="N16" i="15"/>
  <c r="K31" i="15"/>
  <c r="M35" i="15"/>
  <c r="N35" i="15"/>
  <c r="M24" i="15"/>
  <c r="L24" i="15"/>
  <c r="J28" i="15"/>
  <c r="O32" i="15"/>
  <c r="L32" i="15"/>
  <c r="O36" i="15"/>
  <c r="I36" i="15"/>
  <c r="L10" i="15"/>
  <c r="N13" i="15"/>
  <c r="M13" i="15"/>
  <c r="J9" i="15"/>
  <c r="N23" i="15"/>
  <c r="O21" i="15"/>
  <c r="I29" i="15"/>
  <c r="O29" i="15"/>
  <c r="M22" i="15"/>
  <c r="O26" i="15"/>
  <c r="L26" i="15"/>
  <c r="N34" i="15"/>
  <c r="I11" i="15"/>
  <c r="I27" i="15"/>
  <c r="K27" i="15"/>
  <c r="K25" i="15"/>
  <c r="O33" i="15"/>
  <c r="L33" i="15"/>
  <c r="M8" i="20"/>
  <c r="N16" i="20"/>
  <c r="K16" i="20"/>
  <c r="O17" i="20"/>
  <c r="O21" i="20"/>
  <c r="M26" i="20"/>
  <c r="O34" i="20"/>
  <c r="K31" i="20"/>
  <c r="N22" i="20"/>
  <c r="M24" i="20"/>
  <c r="L25" i="20"/>
  <c r="I25" i="20"/>
  <c r="N9" i="20"/>
  <c r="L11" i="20"/>
  <c r="J15" i="20"/>
  <c r="O19" i="20"/>
  <c r="N29" i="20"/>
  <c r="O29" i="20"/>
  <c r="M27" i="20"/>
  <c r="M28" i="20"/>
  <c r="J32" i="20"/>
  <c r="L12" i="20"/>
  <c r="J10" i="20"/>
  <c r="L18" i="20"/>
  <c r="I18" i="20"/>
  <c r="J30" i="20"/>
  <c r="K14" i="19"/>
  <c r="J15" i="19"/>
  <c r="J19" i="19"/>
  <c r="M30" i="19"/>
  <c r="O28" i="19"/>
  <c r="L28" i="19"/>
  <c r="J22" i="19"/>
  <c r="N33" i="19"/>
  <c r="K33" i="19"/>
  <c r="K18" i="19"/>
  <c r="I29" i="19"/>
  <c r="L34" i="19"/>
  <c r="J34" i="19"/>
  <c r="K31" i="19"/>
  <c r="L35" i="19"/>
  <c r="N35" i="19"/>
  <c r="L9" i="19"/>
  <c r="J9" i="19"/>
  <c r="L12" i="19"/>
  <c r="N20" i="19"/>
  <c r="N11" i="19"/>
  <c r="K10" i="19"/>
  <c r="M17" i="19"/>
  <c r="N17" i="19"/>
  <c r="M25" i="19"/>
  <c r="N25" i="19"/>
  <c r="I23" i="19"/>
  <c r="M13" i="19"/>
  <c r="N13" i="19"/>
  <c r="O12" i="18"/>
  <c r="N12" i="18"/>
  <c r="L9" i="18"/>
  <c r="L13" i="18"/>
  <c r="N13" i="18"/>
  <c r="N23" i="18"/>
  <c r="K23" i="18"/>
  <c r="J30" i="18"/>
  <c r="M29" i="18"/>
  <c r="K29" i="18"/>
  <c r="N16" i="18"/>
  <c r="L20" i="18"/>
  <c r="N20" i="18"/>
  <c r="L33" i="18"/>
  <c r="L27" i="18"/>
  <c r="I27" i="18"/>
  <c r="N31" i="18"/>
  <c r="O35" i="18"/>
  <c r="M35" i="18"/>
  <c r="K8" i="18"/>
  <c r="N10" i="18"/>
  <c r="L10" i="18"/>
  <c r="L24" i="18"/>
  <c r="M24" i="18"/>
  <c r="M14" i="18"/>
  <c r="J14" i="18"/>
  <c r="M18" i="18"/>
  <c r="O22" i="18"/>
  <c r="O26" i="18"/>
  <c r="N28" i="18"/>
  <c r="M32" i="18"/>
  <c r="O17" i="18"/>
  <c r="I19" i="18"/>
  <c r="K19" i="18"/>
  <c r="I21" i="18"/>
  <c r="N25" i="18"/>
  <c r="I25" i="18"/>
  <c r="K39" i="17"/>
  <c r="L41" i="17"/>
  <c r="I41" i="17"/>
  <c r="M34" i="17"/>
  <c r="L34" i="17"/>
  <c r="N38" i="17"/>
  <c r="J29" i="17"/>
  <c r="I29" i="17"/>
  <c r="K15" i="17"/>
  <c r="J17" i="17"/>
  <c r="M21" i="17"/>
  <c r="J35" i="17"/>
  <c r="K35" i="17"/>
  <c r="N33" i="17"/>
  <c r="L31" i="17"/>
  <c r="M31" i="17"/>
  <c r="O30" i="17"/>
  <c r="M14" i="17"/>
  <c r="N26" i="17"/>
  <c r="I40" i="17"/>
  <c r="J40" i="17"/>
  <c r="M22" i="17"/>
  <c r="L18" i="17"/>
  <c r="N18" i="17"/>
  <c r="I25" i="17"/>
  <c r="K25" i="17"/>
  <c r="K37" i="17"/>
  <c r="J16" i="17"/>
  <c r="K20" i="17"/>
  <c r="N24" i="17"/>
  <c r="I24" i="17"/>
  <c r="J28" i="17"/>
  <c r="O23" i="17"/>
  <c r="N23" i="17"/>
  <c r="N32" i="17"/>
  <c r="O19" i="16"/>
  <c r="J14" i="16"/>
  <c r="I10" i="16"/>
  <c r="I36" i="16"/>
  <c r="L33" i="16"/>
  <c r="K37" i="16"/>
  <c r="L37" i="16"/>
  <c r="J11" i="16"/>
  <c r="K17" i="16"/>
  <c r="O22" i="16"/>
  <c r="J27" i="16"/>
  <c r="K27" i="16"/>
  <c r="O30" i="16"/>
  <c r="K20" i="16"/>
  <c r="L21" i="16"/>
  <c r="I25" i="16"/>
  <c r="N18" i="16"/>
  <c r="M18" i="16"/>
  <c r="M34" i="16"/>
  <c r="M13" i="16"/>
  <c r="I28" i="16"/>
  <c r="K28" i="16"/>
  <c r="N26" i="16"/>
  <c r="I32" i="16"/>
  <c r="I15" i="16"/>
  <c r="K15" i="16"/>
  <c r="L31" i="16"/>
  <c r="J31" i="16"/>
  <c r="M24" i="16"/>
  <c r="J29" i="16"/>
  <c r="N16" i="16"/>
  <c r="M12" i="16"/>
  <c r="M17" i="15"/>
  <c r="O17" i="15"/>
  <c r="K14" i="15"/>
  <c r="M18" i="15"/>
  <c r="N18" i="15"/>
  <c r="O15" i="15"/>
  <c r="I15" i="15"/>
  <c r="K19" i="15"/>
  <c r="O12" i="15"/>
  <c r="M12" i="15"/>
  <c r="J16" i="15"/>
  <c r="L31" i="15"/>
  <c r="N31" i="15"/>
  <c r="L35" i="15"/>
  <c r="J35" i="15"/>
  <c r="L20" i="15"/>
  <c r="O24" i="15"/>
  <c r="J24" i="15"/>
  <c r="N32" i="15"/>
  <c r="K36" i="15"/>
  <c r="N10" i="15"/>
  <c r="L13" i="15"/>
  <c r="M9" i="15"/>
  <c r="O23" i="15"/>
  <c r="L23" i="15"/>
  <c r="N21" i="15"/>
  <c r="J21" i="15"/>
  <c r="L29" i="15"/>
  <c r="O22" i="15"/>
  <c r="N26" i="15"/>
  <c r="O30" i="15"/>
  <c r="M34" i="15"/>
  <c r="O34" i="15"/>
  <c r="K11" i="15"/>
  <c r="M11" i="15"/>
  <c r="L27" i="15"/>
  <c r="L25" i="15"/>
  <c r="N25" i="15"/>
  <c r="N33" i="15"/>
  <c r="N10" i="16"/>
  <c r="L8" i="20"/>
  <c r="I16" i="20"/>
  <c r="N20" i="20"/>
  <c r="K20" i="20"/>
  <c r="J17" i="20"/>
  <c r="J21" i="20"/>
  <c r="K33" i="20"/>
  <c r="J34" i="20"/>
  <c r="J31" i="20"/>
  <c r="K35" i="20"/>
  <c r="L9" i="20"/>
  <c r="I9" i="20"/>
  <c r="L15" i="20"/>
  <c r="J19" i="20"/>
  <c r="I29" i="20"/>
  <c r="L27" i="20"/>
  <c r="J27" i="20"/>
  <c r="M32" i="20"/>
  <c r="M10" i="20"/>
  <c r="K14" i="20"/>
  <c r="N23" i="20"/>
  <c r="M30" i="20"/>
  <c r="N24" i="19"/>
  <c r="K24" i="19"/>
  <c r="N14" i="19"/>
  <c r="M15" i="19"/>
  <c r="M19" i="19"/>
  <c r="J27" i="19"/>
  <c r="N28" i="19"/>
  <c r="O32" i="19"/>
  <c r="M32" i="19"/>
  <c r="I22" i="19"/>
  <c r="K26" i="19"/>
  <c r="I33" i="19"/>
  <c r="N16" i="19"/>
  <c r="O16" i="19"/>
  <c r="N18" i="19"/>
  <c r="O29" i="19"/>
  <c r="L31" i="19"/>
  <c r="M31" i="19"/>
  <c r="M35" i="19"/>
  <c r="N12" i="19"/>
  <c r="M20" i="19"/>
  <c r="O20" i="19"/>
  <c r="J11" i="19"/>
  <c r="L10" i="19"/>
  <c r="N10" i="19"/>
  <c r="L17" i="19"/>
  <c r="J17" i="19"/>
  <c r="L21" i="19"/>
  <c r="L25" i="19"/>
  <c r="J25" i="19"/>
  <c r="L23" i="19"/>
  <c r="L13" i="19"/>
  <c r="J13" i="19"/>
  <c r="K12" i="18"/>
  <c r="O9" i="18"/>
  <c r="O13" i="18"/>
  <c r="J23" i="18"/>
  <c r="M30" i="18"/>
  <c r="K30" i="18"/>
  <c r="I29" i="18"/>
  <c r="M16" i="18"/>
  <c r="L16" i="18"/>
  <c r="N33" i="18"/>
  <c r="J27" i="18"/>
  <c r="O31" i="18"/>
  <c r="I31" i="18"/>
  <c r="K35" i="18"/>
  <c r="L8" i="18"/>
  <c r="M8" i="18"/>
  <c r="M10" i="18"/>
  <c r="K15" i="18"/>
  <c r="N24" i="18"/>
  <c r="O18" i="18"/>
  <c r="L18" i="18"/>
  <c r="K22" i="18"/>
  <c r="N26" i="18"/>
  <c r="L26" i="18"/>
  <c r="J28" i="18"/>
  <c r="O32" i="18"/>
  <c r="N17" i="18"/>
  <c r="K17" i="18"/>
  <c r="L19" i="18"/>
  <c r="O21" i="18"/>
  <c r="J25" i="18"/>
  <c r="M25" i="18"/>
  <c r="O34" i="18"/>
  <c r="J39" i="17"/>
  <c r="O39" i="17"/>
  <c r="K41" i="17"/>
  <c r="O38" i="17"/>
  <c r="M29" i="17"/>
  <c r="L29" i="17"/>
  <c r="J15" i="17"/>
  <c r="M15" i="17"/>
  <c r="I21" i="17"/>
  <c r="K21" i="17"/>
  <c r="M35" i="17"/>
  <c r="L35" i="17"/>
  <c r="J33" i="17"/>
  <c r="K31" i="17"/>
  <c r="M30" i="17"/>
  <c r="L30" i="17"/>
  <c r="L14" i="17"/>
  <c r="I14" i="17"/>
  <c r="M26" i="17"/>
  <c r="M36" i="17"/>
  <c r="J36" i="17"/>
  <c r="O40" i="17"/>
  <c r="O22" i="17"/>
  <c r="J18" i="17"/>
  <c r="J25" i="17"/>
  <c r="L37" i="17"/>
  <c r="M37" i="17"/>
  <c r="K16" i="17"/>
  <c r="I16" i="17"/>
  <c r="I20" i="17"/>
  <c r="J24" i="17"/>
  <c r="K28" i="17"/>
  <c r="N19" i="17"/>
  <c r="L23" i="17"/>
  <c r="M23" i="17"/>
  <c r="N27" i="17"/>
  <c r="O32" i="17"/>
  <c r="M32" i="17"/>
  <c r="L10" i="16"/>
  <c r="K23" i="16"/>
  <c r="O23" i="16"/>
  <c r="M10" i="16"/>
  <c r="O36" i="16"/>
  <c r="O33" i="16"/>
  <c r="I33" i="16"/>
  <c r="N37" i="16"/>
  <c r="M11" i="16"/>
  <c r="N17" i="16"/>
  <c r="N22" i="16"/>
  <c r="K22" i="16"/>
  <c r="M27" i="16"/>
  <c r="M30" i="16"/>
  <c r="J30" i="16"/>
  <c r="M20" i="16"/>
  <c r="O21" i="16"/>
  <c r="O25" i="16"/>
  <c r="M35" i="16"/>
  <c r="J35" i="16"/>
  <c r="O18" i="16"/>
  <c r="O34" i="16"/>
  <c r="O13" i="16"/>
  <c r="I13" i="16"/>
  <c r="L28" i="16"/>
  <c r="J28" i="16"/>
  <c r="M26" i="16"/>
  <c r="L32" i="16"/>
  <c r="N32" i="16"/>
  <c r="L15" i="16"/>
  <c r="N15" i="16"/>
  <c r="L24" i="16"/>
  <c r="I24" i="16"/>
  <c r="L29" i="16"/>
  <c r="L16" i="16"/>
  <c r="J16" i="16"/>
  <c r="O12" i="16"/>
  <c r="I17" i="15"/>
  <c r="K17" i="15"/>
  <c r="L18" i="15"/>
  <c r="J18" i="15"/>
  <c r="K15" i="15"/>
  <c r="L19" i="15"/>
  <c r="N19" i="15"/>
  <c r="L12" i="15"/>
  <c r="M16" i="15"/>
  <c r="M31" i="15"/>
  <c r="M20" i="15"/>
  <c r="O20" i="15"/>
  <c r="K24" i="15"/>
  <c r="O28" i="15"/>
  <c r="L28" i="15"/>
  <c r="J32" i="15"/>
  <c r="L36" i="15"/>
  <c r="N36" i="15"/>
  <c r="M10" i="15"/>
  <c r="O10" i="15"/>
  <c r="K13" i="15"/>
  <c r="O9" i="15"/>
  <c r="L9" i="15"/>
  <c r="I23" i="15"/>
  <c r="K23" i="15"/>
  <c r="I21" i="15"/>
  <c r="N29" i="15"/>
  <c r="N22" i="15"/>
  <c r="L22" i="15"/>
  <c r="J26" i="15"/>
  <c r="M30" i="15"/>
  <c r="N30" i="15"/>
  <c r="I34" i="15"/>
  <c r="K34" i="15"/>
  <c r="O11" i="15"/>
  <c r="N27" i="15"/>
  <c r="M25" i="15"/>
  <c r="J33" i="15"/>
  <c r="M19" i="16"/>
  <c r="I23" i="16"/>
  <c r="I14" i="16"/>
  <c r="L16" i="20"/>
  <c r="I20" i="20"/>
  <c r="M17" i="20"/>
  <c r="M21" i="20"/>
  <c r="N33" i="20"/>
  <c r="O26" i="20"/>
  <c r="M34" i="20"/>
  <c r="L31" i="20"/>
  <c r="M31" i="20"/>
  <c r="N35" i="20"/>
  <c r="M22" i="20"/>
  <c r="O24" i="20"/>
  <c r="K25" i="20"/>
  <c r="N11" i="20"/>
  <c r="K11" i="20"/>
  <c r="M19" i="20"/>
  <c r="L29" i="20"/>
  <c r="O28" i="20"/>
  <c r="J28" i="20"/>
  <c r="J12" i="20"/>
  <c r="M14" i="20"/>
  <c r="K18" i="20"/>
  <c r="I23" i="20"/>
  <c r="I24" i="19"/>
  <c r="L14" i="19"/>
  <c r="I14" i="19"/>
  <c r="N27" i="19"/>
  <c r="J30" i="19"/>
  <c r="I28" i="19"/>
  <c r="J32" i="19"/>
  <c r="L22" i="19"/>
  <c r="K22" i="19"/>
  <c r="N26" i="19"/>
  <c r="L33" i="19"/>
  <c r="I16" i="19"/>
  <c r="L18" i="19"/>
  <c r="I18" i="19"/>
  <c r="O34" i="19"/>
  <c r="I31" i="19"/>
  <c r="O35" i="19"/>
  <c r="I35" i="19"/>
  <c r="O9" i="19"/>
  <c r="M12" i="19"/>
  <c r="O12" i="19"/>
  <c r="I20" i="19"/>
  <c r="K20" i="19"/>
  <c r="M11" i="19"/>
  <c r="M10" i="19"/>
  <c r="O21" i="19"/>
  <c r="N21" i="19"/>
  <c r="O23" i="19"/>
  <c r="L12" i="18"/>
  <c r="M12" i="18"/>
  <c r="N9" i="18"/>
  <c r="I9" i="18"/>
  <c r="M13" i="18"/>
  <c r="J13" i="18"/>
  <c r="L30" i="18"/>
  <c r="N30" i="18"/>
  <c r="O29" i="18"/>
  <c r="O16" i="18"/>
  <c r="O20" i="18"/>
  <c r="M33" i="18"/>
  <c r="O33" i="18"/>
  <c r="O27" i="18"/>
  <c r="M27" i="18"/>
  <c r="K31" i="18"/>
  <c r="L35" i="18"/>
  <c r="N35" i="18"/>
  <c r="N8" i="18"/>
  <c r="J24" i="18"/>
  <c r="N19" i="18"/>
  <c r="M21" i="18"/>
  <c r="N41" i="17"/>
  <c r="K38" i="17"/>
  <c r="O33" i="17"/>
  <c r="K30" i="17"/>
  <c r="O14" i="17"/>
  <c r="L22" i="17"/>
  <c r="M18" i="17"/>
  <c r="O37" i="17"/>
  <c r="I28" i="17"/>
  <c r="M36" i="16"/>
  <c r="I11" i="16"/>
  <c r="O20" i="16"/>
  <c r="O35" i="16"/>
  <c r="L34" i="16"/>
  <c r="O29" i="16"/>
  <c r="L17" i="15"/>
  <c r="L14" i="15"/>
  <c r="N15" i="15"/>
  <c r="O35" i="15"/>
  <c r="M32" i="15"/>
  <c r="I10" i="15"/>
  <c r="M29" i="15"/>
  <c r="L30" i="15"/>
  <c r="M27" i="15"/>
  <c r="O25" i="15"/>
  <c r="I10" i="18"/>
  <c r="M15" i="18"/>
  <c r="M22" i="18"/>
  <c r="L28" i="18"/>
  <c r="L32" i="18"/>
  <c r="L25" i="18"/>
  <c r="J34" i="18"/>
  <c r="M39" i="17"/>
  <c r="O34" i="17"/>
  <c r="I15" i="17"/>
  <c r="L17" i="17"/>
  <c r="N36" i="17"/>
  <c r="M16" i="17"/>
  <c r="K24" i="17"/>
  <c r="M19" i="17"/>
  <c r="M27" i="17"/>
  <c r="J23" i="16"/>
  <c r="K33" i="16"/>
  <c r="J22" i="16"/>
  <c r="I30" i="16"/>
  <c r="K21" i="16"/>
  <c r="N25" i="16"/>
  <c r="K18" i="16"/>
  <c r="O26" i="16"/>
  <c r="M32" i="16"/>
  <c r="N31" i="16"/>
  <c r="N12" i="16"/>
  <c r="O16" i="15"/>
  <c r="O31" i="15"/>
  <c r="N20" i="15"/>
  <c r="N28" i="15"/>
  <c r="N9" i="15"/>
  <c r="L21" i="15"/>
  <c r="J22" i="15"/>
  <c r="L11" i="15"/>
  <c r="I25" i="15"/>
  <c r="L14" i="18"/>
  <c r="L21" i="18"/>
  <c r="J38" i="17"/>
  <c r="J21" i="17"/>
  <c r="N31" i="17"/>
  <c r="N30" i="17"/>
  <c r="K26" i="17"/>
  <c r="L40" i="17"/>
  <c r="K22" i="17"/>
  <c r="K32" i="17"/>
  <c r="L19" i="16"/>
  <c r="M23" i="16"/>
  <c r="L23" i="16"/>
  <c r="L11" i="16"/>
  <c r="I35" i="16"/>
  <c r="K13" i="16"/>
  <c r="I26" i="16"/>
  <c r="M14" i="15"/>
  <c r="L15" i="15"/>
  <c r="M19" i="15"/>
  <c r="L16" i="15"/>
  <c r="I31" i="15"/>
  <c r="K10" i="15"/>
  <c r="K29" i="15"/>
  <c r="M26" i="15"/>
  <c r="J30" i="15"/>
  <c r="O27" i="15"/>
  <c r="M33" i="15"/>
  <c r="N15" i="18"/>
  <c r="O24" i="18"/>
  <c r="N18" i="18"/>
  <c r="M26" i="18"/>
  <c r="N32" i="18"/>
  <c r="J17" i="18"/>
  <c r="M34" i="18"/>
  <c r="L39" i="17"/>
  <c r="N34" i="17"/>
  <c r="M17" i="17"/>
  <c r="I36" i="17"/>
  <c r="N20" i="17"/>
  <c r="L24" i="17"/>
  <c r="O19" i="17"/>
  <c r="O27" i="17"/>
  <c r="N19" i="16"/>
  <c r="K10" i="16"/>
  <c r="M17" i="16"/>
  <c r="L27" i="16"/>
  <c r="M21" i="16"/>
  <c r="N34" i="16"/>
  <c r="M31" i="16"/>
  <c r="N24" i="16"/>
  <c r="I16" i="16"/>
  <c r="J12" i="15"/>
  <c r="J20" i="15"/>
  <c r="I28" i="15"/>
  <c r="M36" i="15"/>
  <c r="O13" i="15"/>
  <c r="M23" i="15"/>
  <c r="M21" i="15"/>
  <c r="I22" i="15"/>
  <c r="L34" i="15"/>
  <c r="J11" i="15"/>
  <c r="O13" i="7"/>
  <c r="K13" i="7"/>
  <c r="L14" i="7"/>
  <c r="I15" i="7"/>
  <c r="M15" i="7"/>
  <c r="J16" i="7"/>
  <c r="N16" i="7"/>
  <c r="K17" i="7"/>
  <c r="O17" i="7"/>
  <c r="L18" i="7"/>
  <c r="N13" i="7"/>
  <c r="J13" i="7"/>
  <c r="I14" i="7"/>
  <c r="M14" i="7"/>
  <c r="J15" i="7"/>
  <c r="N15" i="7"/>
  <c r="K16" i="7"/>
  <c r="O16" i="7"/>
  <c r="L17" i="7"/>
  <c r="I18" i="7"/>
  <c r="M18" i="7"/>
  <c r="M13" i="7"/>
  <c r="I13" i="7"/>
  <c r="J14" i="7"/>
  <c r="N14" i="7"/>
  <c r="K15" i="7"/>
  <c r="O15" i="7"/>
  <c r="L16" i="7"/>
  <c r="I17" i="7"/>
  <c r="M17" i="7"/>
  <c r="J18" i="7"/>
  <c r="N18" i="7"/>
  <c r="L13" i="7"/>
  <c r="K14" i="7"/>
  <c r="O14" i="7"/>
  <c r="L15" i="7"/>
  <c r="I16" i="7"/>
  <c r="M16" i="7"/>
  <c r="J17" i="7"/>
  <c r="N17" i="7"/>
  <c r="K18" i="7"/>
  <c r="O18" i="7"/>
  <c r="K13" i="13"/>
  <c r="O22" i="7"/>
  <c r="O26" i="7"/>
  <c r="O30" i="7"/>
  <c r="N34" i="7"/>
  <c r="N38" i="7"/>
  <c r="M18" i="14"/>
  <c r="N18" i="14"/>
  <c r="I13" i="13"/>
  <c r="O13" i="13"/>
  <c r="L14" i="12"/>
  <c r="M20" i="10"/>
  <c r="N20" i="10"/>
  <c r="N21" i="7"/>
  <c r="J21" i="7"/>
  <c r="L23" i="7"/>
  <c r="I30" i="7"/>
  <c r="N37" i="7"/>
  <c r="N33" i="7"/>
  <c r="L27" i="7"/>
  <c r="L34" i="7"/>
  <c r="M37" i="7"/>
  <c r="M27" i="7"/>
  <c r="J40" i="7"/>
  <c r="I26" i="7"/>
  <c r="I27" i="7"/>
  <c r="I34" i="7"/>
  <c r="I38" i="7"/>
  <c r="L20" i="7"/>
  <c r="J24" i="7"/>
  <c r="J28" i="7"/>
  <c r="I29" i="7"/>
  <c r="O32" i="7"/>
  <c r="L36" i="7"/>
  <c r="M36" i="7"/>
  <c r="J25" i="7"/>
  <c r="K28" i="7"/>
  <c r="J29" i="7"/>
  <c r="I31" i="7"/>
  <c r="I35" i="7"/>
  <c r="K25" i="7"/>
  <c r="L32" i="7"/>
  <c r="O31" i="7"/>
  <c r="O38" i="7"/>
  <c r="O39" i="7"/>
  <c r="J34" i="7"/>
  <c r="K37" i="7"/>
  <c r="J38" i="7"/>
  <c r="M19" i="7"/>
  <c r="N23" i="7"/>
  <c r="N27" i="7"/>
  <c r="K31" i="7"/>
  <c r="L35" i="7"/>
  <c r="M39" i="7"/>
  <c r="I18" i="14"/>
  <c r="J18" i="14"/>
  <c r="N13" i="13"/>
  <c r="L13" i="13"/>
  <c r="I20" i="10"/>
  <c r="J20" i="10"/>
  <c r="K12" i="9"/>
  <c r="I12" i="9"/>
  <c r="I33" i="7"/>
  <c r="L24" i="7"/>
  <c r="M30" i="7"/>
  <c r="N30" i="7"/>
  <c r="I37" i="7"/>
  <c r="J20" i="7"/>
  <c r="J22" i="7"/>
  <c r="J30" i="7"/>
  <c r="M22" i="7"/>
  <c r="L38" i="7"/>
  <c r="M38" i="7"/>
  <c r="M23" i="7"/>
  <c r="L22" i="7"/>
  <c r="N26" i="7"/>
  <c r="N19" i="7"/>
  <c r="M21" i="7"/>
  <c r="N24" i="7"/>
  <c r="N28" i="7"/>
  <c r="M29" i="7"/>
  <c r="I36" i="7"/>
  <c r="N25" i="7"/>
  <c r="O28" i="7"/>
  <c r="N29" i="7"/>
  <c r="L31" i="7"/>
  <c r="N35" i="7"/>
  <c r="O25" i="7"/>
  <c r="J23" i="7"/>
  <c r="I28" i="7"/>
  <c r="K34" i="7"/>
  <c r="J39" i="7"/>
  <c r="I40" i="7"/>
  <c r="K40" i="7"/>
  <c r="I39" i="7"/>
  <c r="K20" i="7"/>
  <c r="M24" i="7"/>
  <c r="M28" i="7"/>
  <c r="K32" i="7"/>
  <c r="J36" i="7"/>
  <c r="L40" i="7"/>
  <c r="L18" i="14"/>
  <c r="K18" i="14"/>
  <c r="J13" i="13"/>
  <c r="N14" i="12"/>
  <c r="L20" i="10"/>
  <c r="O20" i="10"/>
  <c r="O12" i="9"/>
  <c r="L12" i="9"/>
  <c r="M12" i="9"/>
  <c r="N32" i="8"/>
  <c r="O19" i="7"/>
  <c r="I22" i="7"/>
  <c r="L28" i="7"/>
  <c r="N31" i="7"/>
  <c r="N36" i="7"/>
  <c r="O20" i="7"/>
  <c r="J26" i="7"/>
  <c r="M26" i="7"/>
  <c r="J37" i="7"/>
  <c r="L30" i="7"/>
  <c r="J19" i="7"/>
  <c r="I21" i="7"/>
  <c r="M20" i="7"/>
  <c r="K23" i="7"/>
  <c r="I25" i="7"/>
  <c r="K27" i="7"/>
  <c r="O36" i="7"/>
  <c r="K24" i="7"/>
  <c r="J35" i="7"/>
  <c r="K29" i="7"/>
  <c r="M32" i="7"/>
  <c r="I24" i="7"/>
  <c r="J27" i="7"/>
  <c r="I32" i="7"/>
  <c r="K35" i="7"/>
  <c r="O34" i="7"/>
  <c r="N39" i="7"/>
  <c r="M40" i="7"/>
  <c r="L39" i="7"/>
  <c r="O40" i="7"/>
  <c r="K21" i="7"/>
  <c r="L25" i="7"/>
  <c r="L29" i="7"/>
  <c r="O33" i="7"/>
  <c r="O37" i="7"/>
  <c r="O18" i="14"/>
  <c r="M13" i="13"/>
  <c r="I14" i="12"/>
  <c r="K20" i="10"/>
  <c r="J12" i="9"/>
  <c r="K32" i="8"/>
  <c r="N20" i="7"/>
  <c r="M33" i="7"/>
  <c r="N22" i="7"/>
  <c r="I19" i="7"/>
  <c r="K19" i="7"/>
  <c r="I23" i="7"/>
  <c r="L33" i="7"/>
  <c r="L26" i="7"/>
  <c r="M34" i="7"/>
  <c r="J33" i="7"/>
  <c r="L37" i="7"/>
  <c r="N40" i="7"/>
  <c r="L19" i="7"/>
  <c r="L21" i="7"/>
  <c r="O21" i="7"/>
  <c r="I20" i="7"/>
  <c r="O23" i="7"/>
  <c r="M25" i="7"/>
  <c r="O27" i="7"/>
  <c r="J32" i="7"/>
  <c r="K36" i="7"/>
  <c r="O24" i="7"/>
  <c r="M31" i="7"/>
  <c r="M35" i="7"/>
  <c r="O35" i="7"/>
  <c r="O29" i="7"/>
  <c r="K22" i="7"/>
  <c r="K26" i="7"/>
  <c r="K30" i="7"/>
  <c r="J31" i="7"/>
  <c r="N32" i="7"/>
  <c r="K38" i="7"/>
  <c r="K39" i="7"/>
  <c r="K33" i="7"/>
  <c r="N14" i="8"/>
  <c r="N12" i="9"/>
  <c r="K10" i="14"/>
  <c r="L10" i="14"/>
  <c r="J22" i="14"/>
  <c r="K23" i="14"/>
  <c r="J23" i="14"/>
  <c r="K27" i="14"/>
  <c r="J27" i="14"/>
  <c r="I35" i="14"/>
  <c r="K35" i="14"/>
  <c r="J14" i="14"/>
  <c r="L13" i="14"/>
  <c r="J13" i="14"/>
  <c r="I12" i="14"/>
  <c r="K12" i="14"/>
  <c r="O26" i="14"/>
  <c r="J16" i="14"/>
  <c r="I16" i="14"/>
  <c r="J20" i="14"/>
  <c r="I29" i="14"/>
  <c r="J29" i="14"/>
  <c r="J24" i="14"/>
  <c r="I24" i="14"/>
  <c r="J28" i="14"/>
  <c r="J36" i="14"/>
  <c r="I30" i="14"/>
  <c r="J30" i="14"/>
  <c r="J34" i="14"/>
  <c r="I34" i="14"/>
  <c r="K19" i="14"/>
  <c r="I19" i="14"/>
  <c r="I25" i="14"/>
  <c r="I31" i="14"/>
  <c r="K31" i="14"/>
  <c r="J11" i="14"/>
  <c r="I17" i="14"/>
  <c r="I21" i="14"/>
  <c r="O32" i="14"/>
  <c r="K33" i="14"/>
  <c r="J33" i="14"/>
  <c r="K37" i="14"/>
  <c r="I37" i="14"/>
  <c r="I15" i="14"/>
  <c r="N15" i="14"/>
  <c r="K24" i="13"/>
  <c r="I24" i="13"/>
  <c r="O34" i="13"/>
  <c r="K9" i="13"/>
  <c r="K11" i="13"/>
  <c r="M11" i="13"/>
  <c r="K15" i="13"/>
  <c r="M15" i="13"/>
  <c r="J12" i="13"/>
  <c r="L12" i="13"/>
  <c r="J16" i="13"/>
  <c r="L16" i="13"/>
  <c r="K19" i="13"/>
  <c r="I19" i="13"/>
  <c r="J20" i="13"/>
  <c r="K31" i="13"/>
  <c r="N31" i="13"/>
  <c r="K35" i="13"/>
  <c r="N35" i="13"/>
  <c r="N18" i="13"/>
  <c r="J30" i="13"/>
  <c r="N14" i="13"/>
  <c r="I17" i="13"/>
  <c r="K17" i="13"/>
  <c r="K22" i="13"/>
  <c r="I29" i="13"/>
  <c r="M32" i="8"/>
  <c r="M14" i="12"/>
  <c r="J10" i="14"/>
  <c r="M22" i="14"/>
  <c r="L22" i="14"/>
  <c r="L23" i="14"/>
  <c r="I23" i="14"/>
  <c r="L27" i="14"/>
  <c r="M27" i="14"/>
  <c r="N35" i="14"/>
  <c r="L35" i="14"/>
  <c r="M14" i="14"/>
  <c r="L14" i="14"/>
  <c r="N13" i="14"/>
  <c r="N12" i="14"/>
  <c r="L12" i="14"/>
  <c r="M26" i="14"/>
  <c r="N26" i="14"/>
  <c r="O16" i="14"/>
  <c r="L16" i="14"/>
  <c r="O20" i="14"/>
  <c r="M20" i="14"/>
  <c r="L29" i="14"/>
  <c r="M29" i="14"/>
  <c r="O24" i="14"/>
  <c r="L24" i="14"/>
  <c r="O28" i="14"/>
  <c r="M28" i="14"/>
  <c r="M36" i="14"/>
  <c r="O36" i="14"/>
  <c r="O30" i="14"/>
  <c r="M30" i="14"/>
  <c r="O34" i="14"/>
  <c r="L34" i="14"/>
  <c r="L19" i="14"/>
  <c r="N19" i="14"/>
  <c r="N25" i="14"/>
  <c r="O25" i="14"/>
  <c r="N31" i="14"/>
  <c r="M31" i="14"/>
  <c r="O11" i="14"/>
  <c r="M11" i="14"/>
  <c r="N17" i="14"/>
  <c r="O17" i="14"/>
  <c r="N21" i="14"/>
  <c r="L21" i="14"/>
  <c r="M32" i="14"/>
  <c r="N32" i="14"/>
  <c r="L33" i="14"/>
  <c r="M33" i="14"/>
  <c r="L37" i="14"/>
  <c r="N37" i="14"/>
  <c r="L15" i="14"/>
  <c r="K15" i="14"/>
  <c r="L24" i="13"/>
  <c r="O24" i="13"/>
  <c r="M34" i="13"/>
  <c r="N34" i="13"/>
  <c r="N9" i="13"/>
  <c r="J9" i="13"/>
  <c r="L11" i="13"/>
  <c r="N11" i="13"/>
  <c r="L15" i="13"/>
  <c r="N15" i="13"/>
  <c r="O12" i="13"/>
  <c r="M12" i="13"/>
  <c r="O16" i="13"/>
  <c r="M16" i="13"/>
  <c r="L19" i="13"/>
  <c r="N19" i="13"/>
  <c r="O20" i="13"/>
  <c r="M20" i="13"/>
  <c r="L31" i="13"/>
  <c r="M31" i="13"/>
  <c r="L35" i="13"/>
  <c r="M35" i="13"/>
  <c r="M18" i="13"/>
  <c r="K18" i="13"/>
  <c r="M30" i="13"/>
  <c r="N30" i="13"/>
  <c r="M14" i="13"/>
  <c r="O14" i="13"/>
  <c r="N17" i="13"/>
  <c r="N22" i="13"/>
  <c r="O22" i="13"/>
  <c r="M13" i="9"/>
  <c r="I10" i="14"/>
  <c r="N10" i="14"/>
  <c r="I22" i="14"/>
  <c r="K22" i="14"/>
  <c r="N23" i="14"/>
  <c r="I27" i="14"/>
  <c r="J35" i="14"/>
  <c r="I14" i="14"/>
  <c r="K14" i="14"/>
  <c r="M13" i="14"/>
  <c r="K13" i="14"/>
  <c r="J12" i="14"/>
  <c r="I26" i="14"/>
  <c r="J26" i="14"/>
  <c r="K16" i="14"/>
  <c r="K20" i="14"/>
  <c r="I20" i="14"/>
  <c r="K29" i="14"/>
  <c r="K24" i="14"/>
  <c r="K28" i="14"/>
  <c r="I28" i="14"/>
  <c r="I36" i="14"/>
  <c r="K36" i="14"/>
  <c r="K30" i="14"/>
  <c r="K34" i="14"/>
  <c r="J19" i="14"/>
  <c r="J25" i="14"/>
  <c r="K25" i="14"/>
  <c r="J31" i="14"/>
  <c r="K11" i="14"/>
  <c r="I11" i="14"/>
  <c r="J17" i="14"/>
  <c r="K17" i="14"/>
  <c r="J21" i="14"/>
  <c r="K21" i="14"/>
  <c r="I32" i="14"/>
  <c r="K32" i="14"/>
  <c r="I33" i="14"/>
  <c r="J37" i="14"/>
  <c r="J15" i="14"/>
  <c r="J24" i="13"/>
  <c r="I34" i="13"/>
  <c r="J34" i="13"/>
  <c r="M9" i="13"/>
  <c r="L9" i="13"/>
  <c r="J11" i="13"/>
  <c r="J15" i="13"/>
  <c r="K12" i="13"/>
  <c r="I12" i="13"/>
  <c r="K16" i="13"/>
  <c r="I16" i="13"/>
  <c r="J19" i="13"/>
  <c r="K20" i="13"/>
  <c r="I20" i="13"/>
  <c r="I31" i="13"/>
  <c r="I35" i="13"/>
  <c r="I18" i="13"/>
  <c r="J18" i="13"/>
  <c r="I30" i="13"/>
  <c r="K30" i="13"/>
  <c r="I14" i="13"/>
  <c r="K14" i="13"/>
  <c r="J17" i="13"/>
  <c r="O17" i="13"/>
  <c r="J22" i="13"/>
  <c r="M10" i="12"/>
  <c r="M10" i="14"/>
  <c r="O10" i="14"/>
  <c r="N22" i="14"/>
  <c r="O22" i="14"/>
  <c r="O23" i="14"/>
  <c r="M23" i="14"/>
  <c r="O27" i="14"/>
  <c r="N27" i="14"/>
  <c r="M35" i="14"/>
  <c r="O35" i="14"/>
  <c r="N14" i="14"/>
  <c r="O14" i="14"/>
  <c r="I13" i="14"/>
  <c r="O13" i="14"/>
  <c r="M12" i="14"/>
  <c r="O12" i="14"/>
  <c r="L26" i="14"/>
  <c r="K26" i="14"/>
  <c r="N16" i="14"/>
  <c r="M16" i="14"/>
  <c r="N20" i="14"/>
  <c r="L20" i="14"/>
  <c r="N29" i="14"/>
  <c r="O29" i="14"/>
  <c r="N24" i="14"/>
  <c r="M24" i="14"/>
  <c r="N28" i="14"/>
  <c r="L28" i="14"/>
  <c r="L36" i="14"/>
  <c r="N36" i="14"/>
  <c r="N30" i="14"/>
  <c r="L30" i="14"/>
  <c r="N34" i="14"/>
  <c r="M34" i="14"/>
  <c r="O19" i="14"/>
  <c r="M19" i="14"/>
  <c r="M25" i="14"/>
  <c r="L25" i="14"/>
  <c r="O31" i="14"/>
  <c r="L31" i="14"/>
  <c r="N11" i="14"/>
  <c r="L11" i="14"/>
  <c r="M17" i="14"/>
  <c r="L17" i="14"/>
  <c r="M21" i="14"/>
  <c r="O21" i="14"/>
  <c r="L32" i="14"/>
  <c r="J32" i="14"/>
  <c r="O33" i="14"/>
  <c r="N33" i="14"/>
  <c r="O37" i="14"/>
  <c r="M37" i="14"/>
  <c r="M15" i="14"/>
  <c r="O15" i="14"/>
  <c r="M24" i="13"/>
  <c r="N24" i="13"/>
  <c r="L34" i="13"/>
  <c r="K34" i="13"/>
  <c r="I9" i="13"/>
  <c r="O9" i="13"/>
  <c r="O11" i="13"/>
  <c r="I11" i="13"/>
  <c r="O15" i="13"/>
  <c r="I15" i="13"/>
  <c r="N12" i="13"/>
  <c r="N16" i="13"/>
  <c r="O19" i="13"/>
  <c r="M19" i="13"/>
  <c r="N20" i="13"/>
  <c r="L20" i="13"/>
  <c r="O31" i="13"/>
  <c r="J31" i="13"/>
  <c r="O35" i="13"/>
  <c r="J35" i="13"/>
  <c r="L18" i="13"/>
  <c r="O18" i="13"/>
  <c r="L30" i="13"/>
  <c r="O30" i="13"/>
  <c r="L14" i="13"/>
  <c r="J14" i="13"/>
  <c r="M17" i="13"/>
  <c r="L17" i="13"/>
  <c r="L22" i="13"/>
  <c r="N29" i="13"/>
  <c r="J25" i="13"/>
  <c r="L25" i="13"/>
  <c r="J21" i="13"/>
  <c r="I26" i="13"/>
  <c r="J26" i="13"/>
  <c r="I10" i="13"/>
  <c r="N10" i="13"/>
  <c r="I23" i="13"/>
  <c r="J23" i="13"/>
  <c r="M27" i="13"/>
  <c r="J33" i="13"/>
  <c r="K33" i="13"/>
  <c r="K28" i="13"/>
  <c r="K32" i="13"/>
  <c r="N10" i="12"/>
  <c r="I33" i="12"/>
  <c r="J8" i="12"/>
  <c r="M11" i="12"/>
  <c r="L11" i="12"/>
  <c r="M15" i="12"/>
  <c r="O15" i="12"/>
  <c r="L16" i="12"/>
  <c r="N16" i="12"/>
  <c r="O13" i="12"/>
  <c r="M13" i="12"/>
  <c r="N27" i="12"/>
  <c r="O27" i="12"/>
  <c r="O30" i="12"/>
  <c r="M34" i="12"/>
  <c r="N34" i="12"/>
  <c r="N9" i="12"/>
  <c r="M9" i="12"/>
  <c r="L12" i="12"/>
  <c r="O12" i="12"/>
  <c r="N17" i="12"/>
  <c r="M17" i="12"/>
  <c r="N25" i="12"/>
  <c r="L25" i="12"/>
  <c r="O19" i="12"/>
  <c r="J19" i="12"/>
  <c r="M26" i="12"/>
  <c r="O26" i="12"/>
  <c r="L23" i="12"/>
  <c r="N23" i="12"/>
  <c r="O24" i="12"/>
  <c r="I24" i="12"/>
  <c r="M18" i="12"/>
  <c r="N18" i="12"/>
  <c r="L35" i="12"/>
  <c r="M35" i="12"/>
  <c r="L29" i="12"/>
  <c r="M29" i="12"/>
  <c r="O32" i="12"/>
  <c r="L32" i="12"/>
  <c r="N21" i="12"/>
  <c r="O21" i="12"/>
  <c r="M22" i="12"/>
  <c r="K22" i="12"/>
  <c r="N20" i="12"/>
  <c r="O20" i="12"/>
  <c r="M28" i="12"/>
  <c r="J28" i="12"/>
  <c r="L31" i="12"/>
  <c r="M31" i="12"/>
  <c r="J11" i="8"/>
  <c r="L11" i="8"/>
  <c r="M14" i="11"/>
  <c r="L14" i="11"/>
  <c r="K16" i="11"/>
  <c r="I16" i="11"/>
  <c r="K20" i="11"/>
  <c r="I20" i="11"/>
  <c r="I35" i="11"/>
  <c r="K35" i="11"/>
  <c r="J32" i="11"/>
  <c r="J36" i="11"/>
  <c r="K33" i="11"/>
  <c r="I33" i="11"/>
  <c r="K37" i="11"/>
  <c r="I37" i="11"/>
  <c r="I22" i="13"/>
  <c r="J29" i="13"/>
  <c r="L29" i="13"/>
  <c r="O25" i="13"/>
  <c r="I25" i="13"/>
  <c r="M21" i="13"/>
  <c r="K21" i="13"/>
  <c r="L26" i="13"/>
  <c r="O26" i="13"/>
  <c r="L10" i="13"/>
  <c r="K10" i="13"/>
  <c r="L23" i="13"/>
  <c r="N23" i="13"/>
  <c r="K27" i="13"/>
  <c r="N27" i="13"/>
  <c r="M33" i="13"/>
  <c r="L33" i="13"/>
  <c r="L28" i="13"/>
  <c r="N28" i="13"/>
  <c r="N32" i="13"/>
  <c r="I32" i="13"/>
  <c r="J14" i="12"/>
  <c r="K10" i="12"/>
  <c r="N33" i="12"/>
  <c r="O33" i="12"/>
  <c r="O8" i="12"/>
  <c r="L8" i="12"/>
  <c r="I11" i="12"/>
  <c r="J11" i="12"/>
  <c r="I15" i="12"/>
  <c r="K15" i="12"/>
  <c r="J16" i="12"/>
  <c r="K13" i="12"/>
  <c r="I13" i="12"/>
  <c r="J27" i="12"/>
  <c r="M27" i="12"/>
  <c r="K30" i="12"/>
  <c r="M30" i="12"/>
  <c r="I34" i="12"/>
  <c r="J34" i="12"/>
  <c r="J9" i="12"/>
  <c r="I9" i="12"/>
  <c r="M12" i="12"/>
  <c r="J17" i="12"/>
  <c r="J25" i="12"/>
  <c r="K25" i="12"/>
  <c r="K19" i="12"/>
  <c r="I19" i="12"/>
  <c r="I26" i="12"/>
  <c r="N26" i="12"/>
  <c r="M23" i="12"/>
  <c r="K24" i="12"/>
  <c r="I18" i="12"/>
  <c r="I35" i="12"/>
  <c r="J29" i="12"/>
  <c r="K32" i="12"/>
  <c r="J21" i="12"/>
  <c r="I22" i="12"/>
  <c r="J22" i="12"/>
  <c r="J20" i="12"/>
  <c r="K20" i="12"/>
  <c r="I28" i="12"/>
  <c r="O28" i="12"/>
  <c r="I31" i="12"/>
  <c r="N11" i="8"/>
  <c r="I11" i="8"/>
  <c r="L32" i="8"/>
  <c r="I14" i="11"/>
  <c r="K14" i="11"/>
  <c r="L16" i="11"/>
  <c r="N16" i="11"/>
  <c r="L20" i="11"/>
  <c r="N20" i="11"/>
  <c r="N35" i="11"/>
  <c r="L35" i="11"/>
  <c r="M32" i="11"/>
  <c r="O32" i="11"/>
  <c r="M36" i="11"/>
  <c r="O36" i="11"/>
  <c r="L33" i="11"/>
  <c r="N33" i="11"/>
  <c r="M22" i="13"/>
  <c r="M29" i="13"/>
  <c r="O29" i="13"/>
  <c r="K25" i="13"/>
  <c r="I21" i="13"/>
  <c r="O21" i="13"/>
  <c r="K26" i="13"/>
  <c r="J10" i="13"/>
  <c r="K23" i="13"/>
  <c r="O27" i="13"/>
  <c r="I27" i="13"/>
  <c r="I33" i="13"/>
  <c r="J28" i="13"/>
  <c r="I28" i="13"/>
  <c r="J32" i="13"/>
  <c r="M32" i="13"/>
  <c r="K14" i="12"/>
  <c r="O14" i="12"/>
  <c r="J10" i="12"/>
  <c r="J33" i="12"/>
  <c r="K33" i="12"/>
  <c r="K8" i="12"/>
  <c r="M8" i="12"/>
  <c r="O11" i="12"/>
  <c r="L15" i="12"/>
  <c r="J15" i="12"/>
  <c r="O16" i="12"/>
  <c r="M16" i="12"/>
  <c r="N13" i="12"/>
  <c r="L27" i="12"/>
  <c r="N30" i="12"/>
  <c r="L30" i="12"/>
  <c r="O34" i="12"/>
  <c r="L9" i="12"/>
  <c r="O9" i="12"/>
  <c r="N12" i="12"/>
  <c r="I12" i="12"/>
  <c r="O17" i="12"/>
  <c r="L17" i="12"/>
  <c r="M25" i="12"/>
  <c r="O25" i="12"/>
  <c r="L19" i="12"/>
  <c r="N19" i="12"/>
  <c r="L26" i="12"/>
  <c r="J26" i="12"/>
  <c r="O23" i="12"/>
  <c r="I23" i="12"/>
  <c r="N24" i="12"/>
  <c r="L24" i="12"/>
  <c r="O18" i="12"/>
  <c r="L18" i="12"/>
  <c r="N35" i="12"/>
  <c r="O35" i="12"/>
  <c r="O29" i="12"/>
  <c r="N29" i="12"/>
  <c r="M32" i="12"/>
  <c r="N32" i="12"/>
  <c r="M21" i="12"/>
  <c r="K21" i="12"/>
  <c r="L22" i="12"/>
  <c r="N22" i="12"/>
  <c r="M20" i="12"/>
  <c r="L20" i="12"/>
  <c r="L28" i="12"/>
  <c r="K28" i="12"/>
  <c r="N31" i="12"/>
  <c r="O31" i="12"/>
  <c r="K11" i="8"/>
  <c r="M11" i="8"/>
  <c r="N14" i="11"/>
  <c r="J16" i="11"/>
  <c r="J20" i="11"/>
  <c r="J35" i="11"/>
  <c r="I32" i="11"/>
  <c r="K32" i="11"/>
  <c r="I36" i="11"/>
  <c r="K36" i="11"/>
  <c r="K29" i="13"/>
  <c r="N25" i="13"/>
  <c r="M25" i="13"/>
  <c r="N21" i="13"/>
  <c r="L21" i="13"/>
  <c r="M26" i="13"/>
  <c r="N26" i="13"/>
  <c r="M10" i="13"/>
  <c r="O10" i="13"/>
  <c r="M23" i="13"/>
  <c r="O23" i="13"/>
  <c r="L27" i="13"/>
  <c r="J27" i="13"/>
  <c r="N33" i="13"/>
  <c r="O33" i="13"/>
  <c r="O28" i="13"/>
  <c r="M28" i="13"/>
  <c r="O32" i="13"/>
  <c r="L32" i="13"/>
  <c r="L10" i="12"/>
  <c r="I10" i="12"/>
  <c r="O10" i="12"/>
  <c r="L33" i="12"/>
  <c r="M33" i="12"/>
  <c r="N8" i="12"/>
  <c r="I8" i="12"/>
  <c r="K11" i="12"/>
  <c r="N11" i="12"/>
  <c r="N15" i="12"/>
  <c r="K16" i="12"/>
  <c r="I16" i="12"/>
  <c r="J13" i="12"/>
  <c r="L13" i="12"/>
  <c r="K27" i="12"/>
  <c r="I27" i="12"/>
  <c r="J30" i="12"/>
  <c r="I30" i="12"/>
  <c r="K34" i="12"/>
  <c r="L34" i="12"/>
  <c r="K9" i="12"/>
  <c r="J12" i="12"/>
  <c r="K12" i="12"/>
  <c r="I17" i="12"/>
  <c r="K17" i="12"/>
  <c r="I25" i="12"/>
  <c r="M19" i="12"/>
  <c r="K26" i="12"/>
  <c r="K23" i="12"/>
  <c r="J23" i="12"/>
  <c r="J24" i="12"/>
  <c r="M24" i="12"/>
  <c r="J18" i="12"/>
  <c r="K18" i="12"/>
  <c r="J35" i="12"/>
  <c r="K35" i="12"/>
  <c r="K29" i="12"/>
  <c r="I29" i="12"/>
  <c r="I32" i="12"/>
  <c r="J32" i="12"/>
  <c r="I21" i="12"/>
  <c r="L21" i="12"/>
  <c r="O22" i="12"/>
  <c r="I20" i="12"/>
  <c r="N28" i="12"/>
  <c r="J31" i="12"/>
  <c r="K31" i="12"/>
  <c r="O11" i="8"/>
  <c r="J32" i="8"/>
  <c r="J14" i="11"/>
  <c r="O14" i="11"/>
  <c r="O16" i="11"/>
  <c r="M16" i="11"/>
  <c r="O20" i="11"/>
  <c r="M20" i="11"/>
  <c r="M35" i="11"/>
  <c r="O35" i="11"/>
  <c r="L32" i="11"/>
  <c r="N32" i="11"/>
  <c r="L36" i="11"/>
  <c r="N36" i="11"/>
  <c r="O33" i="11"/>
  <c r="M33" i="11"/>
  <c r="O37" i="11"/>
  <c r="L12" i="11"/>
  <c r="M12" i="11"/>
  <c r="M15" i="11"/>
  <c r="K15" i="11"/>
  <c r="M25" i="11"/>
  <c r="N25" i="11"/>
  <c r="M19" i="11"/>
  <c r="O19" i="11"/>
  <c r="L11" i="11"/>
  <c r="N11" i="11"/>
  <c r="N18" i="11"/>
  <c r="L18" i="11"/>
  <c r="M21" i="11"/>
  <c r="K21" i="11"/>
  <c r="N24" i="11"/>
  <c r="O24" i="11"/>
  <c r="N28" i="11"/>
  <c r="L28" i="11"/>
  <c r="L22" i="11"/>
  <c r="M22" i="11"/>
  <c r="L26" i="11"/>
  <c r="M26" i="11"/>
  <c r="N31" i="11"/>
  <c r="L31" i="11"/>
  <c r="O23" i="11"/>
  <c r="L23" i="11"/>
  <c r="O27" i="11"/>
  <c r="M27" i="11"/>
  <c r="O30" i="11"/>
  <c r="O34" i="11"/>
  <c r="M34" i="11"/>
  <c r="O13" i="11"/>
  <c r="M13" i="11"/>
  <c r="O17" i="11"/>
  <c r="M17" i="11"/>
  <c r="L29" i="11"/>
  <c r="O29" i="11"/>
  <c r="O13" i="10"/>
  <c r="M13" i="10"/>
  <c r="M26" i="10"/>
  <c r="J26" i="10"/>
  <c r="N29" i="10"/>
  <c r="O29" i="10"/>
  <c r="M38" i="10"/>
  <c r="K38" i="10"/>
  <c r="N33" i="10"/>
  <c r="O33" i="10"/>
  <c r="L16" i="10"/>
  <c r="N16" i="10"/>
  <c r="L27" i="10"/>
  <c r="J27" i="10"/>
  <c r="L31" i="10"/>
  <c r="J31" i="10"/>
  <c r="L39" i="10"/>
  <c r="N39" i="10"/>
  <c r="O24" i="10"/>
  <c r="I24" i="10"/>
  <c r="O28" i="10"/>
  <c r="I28" i="10"/>
  <c r="M34" i="10"/>
  <c r="O34" i="10"/>
  <c r="N14" i="10"/>
  <c r="L14" i="10"/>
  <c r="L12" i="10"/>
  <c r="J12" i="10"/>
  <c r="J19" i="10"/>
  <c r="K19" i="10"/>
  <c r="O23" i="10"/>
  <c r="M23" i="10"/>
  <c r="I30" i="10"/>
  <c r="J30" i="10"/>
  <c r="J37" i="10"/>
  <c r="K37" i="10"/>
  <c r="J35" i="10"/>
  <c r="K32" i="10"/>
  <c r="K36" i="10"/>
  <c r="J36" i="10"/>
  <c r="I17" i="10"/>
  <c r="J25" i="10"/>
  <c r="M25" i="10"/>
  <c r="I21" i="10"/>
  <c r="K18" i="10"/>
  <c r="M18" i="10"/>
  <c r="K22" i="10"/>
  <c r="I22" i="10"/>
  <c r="N37" i="11"/>
  <c r="K12" i="11"/>
  <c r="I15" i="11"/>
  <c r="J15" i="11"/>
  <c r="I25" i="11"/>
  <c r="J25" i="11"/>
  <c r="I19" i="11"/>
  <c r="K19" i="11"/>
  <c r="J11" i="11"/>
  <c r="J18" i="11"/>
  <c r="I21" i="11"/>
  <c r="J24" i="11"/>
  <c r="K24" i="11"/>
  <c r="J28" i="11"/>
  <c r="I22" i="11"/>
  <c r="I26" i="11"/>
  <c r="J31" i="11"/>
  <c r="K23" i="11"/>
  <c r="K27" i="11"/>
  <c r="I27" i="11"/>
  <c r="K30" i="11"/>
  <c r="M30" i="11"/>
  <c r="K34" i="11"/>
  <c r="I34" i="11"/>
  <c r="K13" i="11"/>
  <c r="K17" i="11"/>
  <c r="I17" i="11"/>
  <c r="J29" i="11"/>
  <c r="K13" i="10"/>
  <c r="I13" i="10"/>
  <c r="I26" i="10"/>
  <c r="N26" i="10"/>
  <c r="J29" i="10"/>
  <c r="K29" i="10"/>
  <c r="I38" i="10"/>
  <c r="J33" i="10"/>
  <c r="M33" i="10"/>
  <c r="J16" i="10"/>
  <c r="N27" i="10"/>
  <c r="M31" i="10"/>
  <c r="K39" i="10"/>
  <c r="K24" i="10"/>
  <c r="M24" i="10"/>
  <c r="K28" i="10"/>
  <c r="N28" i="10"/>
  <c r="I34" i="10"/>
  <c r="J34" i="10"/>
  <c r="J14" i="10"/>
  <c r="O12" i="10"/>
  <c r="M12" i="10"/>
  <c r="M19" i="10"/>
  <c r="L19" i="10"/>
  <c r="J23" i="10"/>
  <c r="L30" i="10"/>
  <c r="O30" i="10"/>
  <c r="M37" i="10"/>
  <c r="O37" i="10"/>
  <c r="M35" i="10"/>
  <c r="N35" i="10"/>
  <c r="L32" i="10"/>
  <c r="N32" i="10"/>
  <c r="M36" i="10"/>
  <c r="N36" i="10"/>
  <c r="O17" i="10"/>
  <c r="M17" i="10"/>
  <c r="K25" i="10"/>
  <c r="O21" i="10"/>
  <c r="J21" i="10"/>
  <c r="J18" i="10"/>
  <c r="J33" i="11"/>
  <c r="J37" i="11"/>
  <c r="N12" i="11"/>
  <c r="O12" i="11"/>
  <c r="L15" i="11"/>
  <c r="O15" i="11"/>
  <c r="L25" i="11"/>
  <c r="O25" i="11"/>
  <c r="L19" i="11"/>
  <c r="N19" i="11"/>
  <c r="O11" i="11"/>
  <c r="M11" i="11"/>
  <c r="M18" i="11"/>
  <c r="O18" i="11"/>
  <c r="N21" i="11"/>
  <c r="O21" i="11"/>
  <c r="M24" i="11"/>
  <c r="M28" i="11"/>
  <c r="O28" i="11"/>
  <c r="O22" i="11"/>
  <c r="N22" i="11"/>
  <c r="O26" i="11"/>
  <c r="N26" i="11"/>
  <c r="M31" i="11"/>
  <c r="K31" i="11"/>
  <c r="N23" i="11"/>
  <c r="M23" i="11"/>
  <c r="N27" i="11"/>
  <c r="L27" i="11"/>
  <c r="N30" i="11"/>
  <c r="L30" i="11"/>
  <c r="N34" i="11"/>
  <c r="L34" i="11"/>
  <c r="N13" i="11"/>
  <c r="L13" i="11"/>
  <c r="N17" i="11"/>
  <c r="L17" i="11"/>
  <c r="M29" i="11"/>
  <c r="N29" i="11"/>
  <c r="N13" i="10"/>
  <c r="L13" i="10"/>
  <c r="K26" i="10"/>
  <c r="M29" i="10"/>
  <c r="N38" i="10"/>
  <c r="O38" i="10"/>
  <c r="L33" i="10"/>
  <c r="O16" i="10"/>
  <c r="M16" i="10"/>
  <c r="K27" i="10"/>
  <c r="I27" i="10"/>
  <c r="K31" i="10"/>
  <c r="N31" i="10"/>
  <c r="M39" i="10"/>
  <c r="J39" i="10"/>
  <c r="J24" i="10"/>
  <c r="L28" i="10"/>
  <c r="M28" i="10"/>
  <c r="L34" i="10"/>
  <c r="N34" i="10"/>
  <c r="M14" i="10"/>
  <c r="O14" i="10"/>
  <c r="K12" i="10"/>
  <c r="I12" i="10"/>
  <c r="I19" i="10"/>
  <c r="N23" i="10"/>
  <c r="K23" i="10"/>
  <c r="K30" i="10"/>
  <c r="I37" i="10"/>
  <c r="K35" i="10"/>
  <c r="I35" i="10"/>
  <c r="J32" i="10"/>
  <c r="I32" i="10"/>
  <c r="L37" i="11"/>
  <c r="M37" i="11"/>
  <c r="I12" i="11"/>
  <c r="J12" i="11"/>
  <c r="N15" i="11"/>
  <c r="K25" i="11"/>
  <c r="J19" i="11"/>
  <c r="K11" i="11"/>
  <c r="I11" i="11"/>
  <c r="I18" i="11"/>
  <c r="K18" i="11"/>
  <c r="J21" i="11"/>
  <c r="L21" i="11"/>
  <c r="I24" i="11"/>
  <c r="L24" i="11"/>
  <c r="I28" i="11"/>
  <c r="K28" i="11"/>
  <c r="K22" i="11"/>
  <c r="J22" i="11"/>
  <c r="K26" i="11"/>
  <c r="J26" i="11"/>
  <c r="I31" i="11"/>
  <c r="O31" i="11"/>
  <c r="J23" i="11"/>
  <c r="I23" i="11"/>
  <c r="J27" i="11"/>
  <c r="J30" i="11"/>
  <c r="I30" i="11"/>
  <c r="J34" i="11"/>
  <c r="I13" i="11"/>
  <c r="J13" i="11"/>
  <c r="J17" i="11"/>
  <c r="K29" i="11"/>
  <c r="I29" i="11"/>
  <c r="J13" i="10"/>
  <c r="O26" i="10"/>
  <c r="L26" i="10"/>
  <c r="I29" i="10"/>
  <c r="L29" i="10"/>
  <c r="J38" i="10"/>
  <c r="L38" i="10"/>
  <c r="K33" i="10"/>
  <c r="I33" i="10"/>
  <c r="K16" i="10"/>
  <c r="I16" i="10"/>
  <c r="O27" i="10"/>
  <c r="M27" i="10"/>
  <c r="O31" i="10"/>
  <c r="I31" i="10"/>
  <c r="I39" i="10"/>
  <c r="O39" i="10"/>
  <c r="N24" i="10"/>
  <c r="L24" i="10"/>
  <c r="J28" i="10"/>
  <c r="K34" i="10"/>
  <c r="I14" i="10"/>
  <c r="K14" i="10"/>
  <c r="N12" i="10"/>
  <c r="N19" i="10"/>
  <c r="O19" i="10"/>
  <c r="L23" i="10"/>
  <c r="I23" i="10"/>
  <c r="M30" i="10"/>
  <c r="N30" i="10"/>
  <c r="N37" i="10"/>
  <c r="L37" i="10"/>
  <c r="L35" i="10"/>
  <c r="O35" i="10"/>
  <c r="O32" i="10"/>
  <c r="M32" i="10"/>
  <c r="O36" i="10"/>
  <c r="L36" i="10"/>
  <c r="L17" i="10"/>
  <c r="N17" i="10"/>
  <c r="N25" i="10"/>
  <c r="I25" i="10"/>
  <c r="L21" i="10"/>
  <c r="J17" i="10"/>
  <c r="L25" i="10"/>
  <c r="N21" i="10"/>
  <c r="J22" i="10"/>
  <c r="M15" i="10"/>
  <c r="O15" i="10"/>
  <c r="K13" i="9"/>
  <c r="N21" i="9"/>
  <c r="L21" i="9"/>
  <c r="O32" i="9"/>
  <c r="L32" i="9"/>
  <c r="O36" i="9"/>
  <c r="M18" i="9"/>
  <c r="N18" i="9"/>
  <c r="L14" i="9"/>
  <c r="N14" i="9"/>
  <c r="N17" i="9"/>
  <c r="L17" i="9"/>
  <c r="M26" i="9"/>
  <c r="N26" i="9"/>
  <c r="M22" i="9"/>
  <c r="O22" i="9"/>
  <c r="O16" i="9"/>
  <c r="N16" i="9"/>
  <c r="O20" i="9"/>
  <c r="M20" i="9"/>
  <c r="M30" i="9"/>
  <c r="O30" i="9"/>
  <c r="M34" i="9"/>
  <c r="J34" i="9"/>
  <c r="L15" i="9"/>
  <c r="J15" i="9"/>
  <c r="L19" i="9"/>
  <c r="N19" i="9"/>
  <c r="L23" i="9"/>
  <c r="N23" i="9"/>
  <c r="N25" i="9"/>
  <c r="O25" i="9"/>
  <c r="N29" i="9"/>
  <c r="L29" i="9"/>
  <c r="N37" i="9"/>
  <c r="L37" i="9"/>
  <c r="M38" i="9"/>
  <c r="O38" i="9"/>
  <c r="L35" i="9"/>
  <c r="M35" i="9"/>
  <c r="L39" i="9"/>
  <c r="N39" i="9"/>
  <c r="L31" i="9"/>
  <c r="J31" i="9"/>
  <c r="L27" i="9"/>
  <c r="M27" i="9"/>
  <c r="O24" i="9"/>
  <c r="M24" i="9"/>
  <c r="O28" i="9"/>
  <c r="M28" i="9"/>
  <c r="N33" i="9"/>
  <c r="O33" i="9"/>
  <c r="O14" i="8"/>
  <c r="I32" i="8"/>
  <c r="K14" i="8"/>
  <c r="O13" i="8"/>
  <c r="O17" i="8"/>
  <c r="J17" i="8"/>
  <c r="L21" i="8"/>
  <c r="J21" i="8"/>
  <c r="M12" i="8"/>
  <c r="N26" i="8"/>
  <c r="O26" i="8"/>
  <c r="M36" i="8"/>
  <c r="O36" i="8"/>
  <c r="N31" i="8"/>
  <c r="N35" i="8"/>
  <c r="L35" i="8"/>
  <c r="L16" i="8"/>
  <c r="O16" i="8"/>
  <c r="M28" i="8"/>
  <c r="K28" i="8"/>
  <c r="M15" i="8"/>
  <c r="N15" i="8"/>
  <c r="N19" i="8"/>
  <c r="O25" i="8"/>
  <c r="L25" i="8"/>
  <c r="L29" i="8"/>
  <c r="N29" i="8"/>
  <c r="M24" i="8"/>
  <c r="O24" i="8"/>
  <c r="O18" i="8"/>
  <c r="I18" i="8"/>
  <c r="O22" i="8"/>
  <c r="I22" i="8"/>
  <c r="O30" i="8"/>
  <c r="M30" i="8"/>
  <c r="M23" i="8"/>
  <c r="N23" i="8"/>
  <c r="M27" i="8"/>
  <c r="J27" i="8"/>
  <c r="L33" i="8"/>
  <c r="N33" i="8"/>
  <c r="L37" i="8"/>
  <c r="J37" i="8"/>
  <c r="O34" i="8"/>
  <c r="I34" i="8"/>
  <c r="O38" i="8"/>
  <c r="M38" i="8"/>
  <c r="M20" i="8"/>
  <c r="O20" i="8"/>
  <c r="K16" i="8"/>
  <c r="L28" i="8"/>
  <c r="O19" i="8"/>
  <c r="M25" i="8"/>
  <c r="O29" i="8"/>
  <c r="N24" i="8"/>
  <c r="L18" i="8"/>
  <c r="L22" i="8"/>
  <c r="L30" i="8"/>
  <c r="O23" i="8"/>
  <c r="O27" i="8"/>
  <c r="M33" i="8"/>
  <c r="M37" i="8"/>
  <c r="L34" i="8"/>
  <c r="N34" i="8"/>
  <c r="N38" i="8"/>
  <c r="N20" i="8"/>
  <c r="I19" i="9"/>
  <c r="I25" i="9"/>
  <c r="K29" i="9"/>
  <c r="K37" i="9"/>
  <c r="K35" i="9"/>
  <c r="K39" i="9"/>
  <c r="M31" i="9"/>
  <c r="K27" i="9"/>
  <c r="I24" i="9"/>
  <c r="J28" i="9"/>
  <c r="L13" i="8"/>
  <c r="I17" i="8"/>
  <c r="I21" i="8"/>
  <c r="L12" i="8"/>
  <c r="J36" i="8"/>
  <c r="I31" i="8"/>
  <c r="J16" i="8"/>
  <c r="K17" i="10"/>
  <c r="O18" i="10"/>
  <c r="L18" i="10"/>
  <c r="M22" i="10"/>
  <c r="I15" i="10"/>
  <c r="K15" i="10"/>
  <c r="N13" i="9"/>
  <c r="J21" i="9"/>
  <c r="K32" i="9"/>
  <c r="I32" i="9"/>
  <c r="K36" i="9"/>
  <c r="M36" i="9"/>
  <c r="I18" i="9"/>
  <c r="J18" i="9"/>
  <c r="J14" i="9"/>
  <c r="J17" i="9"/>
  <c r="K17" i="9"/>
  <c r="I26" i="9"/>
  <c r="J26" i="9"/>
  <c r="I22" i="9"/>
  <c r="K22" i="9"/>
  <c r="K16" i="9"/>
  <c r="I16" i="9"/>
  <c r="K20" i="9"/>
  <c r="I20" i="9"/>
  <c r="I30" i="9"/>
  <c r="K30" i="9"/>
  <c r="I34" i="9"/>
  <c r="O34" i="9"/>
  <c r="N15" i="9"/>
  <c r="J19" i="9"/>
  <c r="J23" i="9"/>
  <c r="J25" i="9"/>
  <c r="K25" i="9"/>
  <c r="J29" i="9"/>
  <c r="J37" i="9"/>
  <c r="I38" i="9"/>
  <c r="K38" i="9"/>
  <c r="J35" i="9"/>
  <c r="J39" i="9"/>
  <c r="N31" i="9"/>
  <c r="I27" i="9"/>
  <c r="K24" i="9"/>
  <c r="K28" i="9"/>
  <c r="L28" i="9"/>
  <c r="J33" i="9"/>
  <c r="L33" i="9"/>
  <c r="J14" i="8"/>
  <c r="M14" i="8"/>
  <c r="K13" i="8"/>
  <c r="N13" i="8"/>
  <c r="K17" i="8"/>
  <c r="N21" i="8"/>
  <c r="O12" i="8"/>
  <c r="I12" i="8"/>
  <c r="J26" i="8"/>
  <c r="M26" i="8"/>
  <c r="I36" i="8"/>
  <c r="K36" i="8"/>
  <c r="J31" i="8"/>
  <c r="L31" i="8"/>
  <c r="J35" i="8"/>
  <c r="M16" i="8"/>
  <c r="I28" i="8"/>
  <c r="O28" i="8"/>
  <c r="I15" i="8"/>
  <c r="L15" i="8"/>
  <c r="J19" i="8"/>
  <c r="L19" i="8"/>
  <c r="K25" i="8"/>
  <c r="J25" i="8"/>
  <c r="J29" i="8"/>
  <c r="I24" i="8"/>
  <c r="K18" i="8"/>
  <c r="M18" i="8"/>
  <c r="K22" i="8"/>
  <c r="M22" i="8"/>
  <c r="K30" i="8"/>
  <c r="I30" i="8"/>
  <c r="I23" i="8"/>
  <c r="I27" i="8"/>
  <c r="J33" i="8"/>
  <c r="N37" i="8"/>
  <c r="K34" i="8"/>
  <c r="M34" i="8"/>
  <c r="K38" i="8"/>
  <c r="I38" i="8"/>
  <c r="I20" i="8"/>
  <c r="K20" i="8"/>
  <c r="I15" i="9"/>
  <c r="O19" i="9"/>
  <c r="M19" i="9"/>
  <c r="O23" i="9"/>
  <c r="M23" i="9"/>
  <c r="M25" i="9"/>
  <c r="M29" i="9"/>
  <c r="O29" i="9"/>
  <c r="M37" i="9"/>
  <c r="O37" i="9"/>
  <c r="L38" i="9"/>
  <c r="N38" i="9"/>
  <c r="O35" i="9"/>
  <c r="I35" i="9"/>
  <c r="O39" i="9"/>
  <c r="M39" i="9"/>
  <c r="K31" i="9"/>
  <c r="I31" i="9"/>
  <c r="O27" i="9"/>
  <c r="N27" i="9"/>
  <c r="N24" i="9"/>
  <c r="L24" i="9"/>
  <c r="N28" i="9"/>
  <c r="M33" i="9"/>
  <c r="K33" i="9"/>
  <c r="O32" i="8"/>
  <c r="L14" i="8"/>
  <c r="M13" i="8"/>
  <c r="J13" i="8"/>
  <c r="M17" i="8"/>
  <c r="N17" i="8"/>
  <c r="M21" i="8"/>
  <c r="O21" i="8"/>
  <c r="N12" i="8"/>
  <c r="J12" i="8"/>
  <c r="L26" i="8"/>
  <c r="K26" i="8"/>
  <c r="N36" i="8"/>
  <c r="L36" i="8"/>
  <c r="O31" i="8"/>
  <c r="M31" i="8"/>
  <c r="O35" i="8"/>
  <c r="M35" i="8"/>
  <c r="N16" i="8"/>
  <c r="N28" i="8"/>
  <c r="O15" i="8"/>
  <c r="M19" i="8"/>
  <c r="M29" i="8"/>
  <c r="L24" i="8"/>
  <c r="N18" i="8"/>
  <c r="N22" i="8"/>
  <c r="N30" i="8"/>
  <c r="L23" i="8"/>
  <c r="N27" i="8"/>
  <c r="O33" i="8"/>
  <c r="O37" i="8"/>
  <c r="L38" i="8"/>
  <c r="L20" i="8"/>
  <c r="K19" i="9"/>
  <c r="K23" i="9"/>
  <c r="I23" i="9"/>
  <c r="L25" i="9"/>
  <c r="I29" i="9"/>
  <c r="I37" i="9"/>
  <c r="J38" i="9"/>
  <c r="N35" i="9"/>
  <c r="I39" i="9"/>
  <c r="O31" i="9"/>
  <c r="J27" i="9"/>
  <c r="J24" i="9"/>
  <c r="I28" i="9"/>
  <c r="I33" i="9"/>
  <c r="I14" i="8"/>
  <c r="I13" i="8"/>
  <c r="L17" i="8"/>
  <c r="K21" i="8"/>
  <c r="K12" i="8"/>
  <c r="I26" i="8"/>
  <c r="K31" i="8"/>
  <c r="K35" i="8"/>
  <c r="I16" i="8"/>
  <c r="I36" i="10"/>
  <c r="O25" i="10"/>
  <c r="K21" i="10"/>
  <c r="N18" i="10"/>
  <c r="O22" i="10"/>
  <c r="L22" i="10"/>
  <c r="L15" i="10"/>
  <c r="N15" i="10"/>
  <c r="I13" i="9"/>
  <c r="O13" i="9"/>
  <c r="M21" i="9"/>
  <c r="O21" i="9"/>
  <c r="N32" i="9"/>
  <c r="N36" i="9"/>
  <c r="L36" i="9"/>
  <c r="L18" i="9"/>
  <c r="K18" i="9"/>
  <c r="O14" i="9"/>
  <c r="M14" i="9"/>
  <c r="M17" i="9"/>
  <c r="L26" i="9"/>
  <c r="O26" i="9"/>
  <c r="L22" i="9"/>
  <c r="N22" i="9"/>
  <c r="L16" i="9"/>
  <c r="M16" i="9"/>
  <c r="N20" i="9"/>
  <c r="L20" i="9"/>
  <c r="L30" i="9"/>
  <c r="N30" i="9"/>
  <c r="L34" i="9"/>
  <c r="N34" i="9"/>
  <c r="M21" i="10"/>
  <c r="I18" i="10"/>
  <c r="N22" i="10"/>
  <c r="J15" i="10"/>
  <c r="L13" i="9"/>
  <c r="J13" i="9"/>
  <c r="I21" i="9"/>
  <c r="K21" i="9"/>
  <c r="J32" i="9"/>
  <c r="M32" i="9"/>
  <c r="J36" i="9"/>
  <c r="I36" i="9"/>
  <c r="O18" i="9"/>
  <c r="K14" i="9"/>
  <c r="I14" i="9"/>
  <c r="I17" i="9"/>
  <c r="O17" i="9"/>
  <c r="K26" i="9"/>
  <c r="J22" i="9"/>
  <c r="J16" i="9"/>
  <c r="J20" i="9"/>
  <c r="J30" i="9"/>
  <c r="K34" i="9"/>
  <c r="O15" i="9"/>
  <c r="M15" i="9"/>
  <c r="I29" i="8"/>
  <c r="K23" i="8"/>
  <c r="L27" i="8"/>
  <c r="K33" i="8"/>
  <c r="J20" i="8"/>
  <c r="I33" i="8"/>
  <c r="I19" i="8"/>
  <c r="J30" i="8"/>
  <c r="K37" i="8"/>
  <c r="J28" i="8"/>
  <c r="J15" i="8"/>
  <c r="I25" i="8"/>
  <c r="K24" i="8"/>
  <c r="J22" i="8"/>
  <c r="I37" i="8"/>
  <c r="J34" i="8"/>
  <c r="I35" i="8"/>
  <c r="K19" i="8"/>
  <c r="J23" i="8"/>
  <c r="K15" i="9"/>
  <c r="N25" i="8"/>
  <c r="J18" i="8"/>
  <c r="K27" i="8"/>
  <c r="K29" i="8"/>
  <c r="K15" i="8"/>
  <c r="J24" i="8"/>
  <c r="J38" i="8"/>
  <c r="T13" i="2"/>
  <c r="T17" i="2"/>
  <c r="U18" i="5"/>
  <c r="R18" i="5"/>
  <c r="V18" i="5"/>
  <c r="W42" i="5"/>
  <c r="R42" i="5"/>
  <c r="V42" i="5"/>
  <c r="S40" i="5"/>
  <c r="R40" i="5"/>
  <c r="V40" i="5"/>
  <c r="W38" i="5"/>
  <c r="R38" i="5"/>
  <c r="X38" i="5"/>
  <c r="U36" i="5"/>
  <c r="T36" i="5"/>
  <c r="U34" i="5"/>
  <c r="X34" i="5"/>
  <c r="AA41" i="5"/>
  <c r="AB41" i="5"/>
  <c r="R39" i="5"/>
  <c r="W39" i="5"/>
  <c r="AA37" i="5"/>
  <c r="AB37" i="5"/>
  <c r="R35" i="5"/>
  <c r="W35" i="5"/>
  <c r="AA33" i="5"/>
  <c r="AB33" i="5"/>
  <c r="AE31" i="5"/>
  <c r="AF31" i="5"/>
  <c r="AA29" i="5"/>
  <c r="AB29" i="5"/>
  <c r="AE27" i="5"/>
  <c r="AF27" i="5"/>
  <c r="AA25" i="5"/>
  <c r="AB25" i="5"/>
  <c r="AE23" i="5"/>
  <c r="AF23" i="5"/>
  <c r="AA21" i="5"/>
  <c r="AB21" i="5"/>
  <c r="AF32" i="5"/>
  <c r="AG32" i="5"/>
  <c r="S30" i="5"/>
  <c r="T30" i="5"/>
  <c r="AF28" i="5"/>
  <c r="AG28" i="5"/>
  <c r="S26" i="5"/>
  <c r="T26" i="5"/>
  <c r="AF24" i="5"/>
  <c r="AG24" i="5"/>
  <c r="S22" i="5"/>
  <c r="T22" i="5"/>
  <c r="AF20" i="5"/>
  <c r="AG20" i="5"/>
  <c r="AD16" i="5"/>
  <c r="AC16" i="5"/>
  <c r="V15" i="5"/>
  <c r="W15" i="5"/>
  <c r="V17" i="5"/>
  <c r="S17" i="5"/>
  <c r="AA19" i="5"/>
  <c r="AF19" i="5"/>
  <c r="AA35" i="5"/>
  <c r="X20" i="5"/>
  <c r="AB30" i="5"/>
  <c r="X28" i="5"/>
  <c r="T19" i="5"/>
  <c r="V19" i="5"/>
  <c r="S19" i="5"/>
  <c r="W19" i="5"/>
  <c r="R19" i="5"/>
  <c r="X19" i="5"/>
  <c r="U19" i="5"/>
  <c r="AD15" i="5"/>
  <c r="AE15" i="5"/>
  <c r="AG15" i="5"/>
  <c r="AE22" i="5"/>
  <c r="AA22" i="5"/>
  <c r="AD22" i="5"/>
  <c r="AE26" i="5"/>
  <c r="AA26" i="5"/>
  <c r="AD26" i="5"/>
  <c r="V32" i="5"/>
  <c r="R32" i="5"/>
  <c r="S32" i="5"/>
  <c r="U21" i="5"/>
  <c r="X21" i="5"/>
  <c r="T21" i="5"/>
  <c r="U23" i="5"/>
  <c r="X23" i="5"/>
  <c r="T23" i="5"/>
  <c r="U25" i="5"/>
  <c r="X25" i="5"/>
  <c r="V25" i="5"/>
  <c r="U27" i="5"/>
  <c r="V27" i="5"/>
  <c r="X27" i="5"/>
  <c r="U29" i="5"/>
  <c r="X29" i="5"/>
  <c r="V29" i="5"/>
  <c r="U31" i="5"/>
  <c r="V31" i="5"/>
  <c r="X31" i="5"/>
  <c r="U33" i="5"/>
  <c r="X33" i="5"/>
  <c r="V33" i="5"/>
  <c r="U37" i="5"/>
  <c r="X37" i="5"/>
  <c r="V37" i="5"/>
  <c r="AD39" i="5"/>
  <c r="AG39" i="5"/>
  <c r="AC39" i="5"/>
  <c r="U41" i="5"/>
  <c r="X41" i="5"/>
  <c r="V41" i="5"/>
  <c r="AE34" i="5"/>
  <c r="AA34" i="5"/>
  <c r="AD34" i="5"/>
  <c r="AE36" i="5"/>
  <c r="AA36" i="5"/>
  <c r="AD36" i="5"/>
  <c r="AE38" i="5"/>
  <c r="AA38" i="5"/>
  <c r="AD38" i="5"/>
  <c r="AE40" i="5"/>
  <c r="AA40" i="5"/>
  <c r="AD40" i="5"/>
  <c r="AE42" i="5"/>
  <c r="AA42" i="5"/>
  <c r="AD42" i="5"/>
  <c r="AD17" i="5"/>
  <c r="AG17" i="5"/>
  <c r="AE17" i="5"/>
  <c r="AE18" i="5"/>
  <c r="AA18" i="5"/>
  <c r="AF18" i="5"/>
  <c r="V16" i="5"/>
  <c r="R16" i="5"/>
  <c r="S16" i="5"/>
  <c r="V24" i="5"/>
  <c r="R24" i="5"/>
  <c r="S24" i="5"/>
  <c r="V28" i="5"/>
  <c r="R28" i="5"/>
  <c r="S28" i="5"/>
  <c r="AE30" i="5"/>
  <c r="AA30" i="5"/>
  <c r="AD30" i="5"/>
  <c r="V20" i="5"/>
  <c r="R20" i="5"/>
  <c r="U20" i="5"/>
  <c r="AD35" i="5"/>
  <c r="AG35" i="5"/>
  <c r="AC35" i="5"/>
  <c r="AF15" i="5"/>
  <c r="AB15" i="5"/>
  <c r="AA15" i="5"/>
  <c r="AC15" i="5"/>
  <c r="AG22" i="5"/>
  <c r="AC22" i="5"/>
  <c r="AF22" i="5"/>
  <c r="AB22" i="5"/>
  <c r="AG26" i="5"/>
  <c r="AC26" i="5"/>
  <c r="AF26" i="5"/>
  <c r="AB26" i="5"/>
  <c r="X32" i="5"/>
  <c r="T32" i="5"/>
  <c r="W32" i="5"/>
  <c r="U32" i="5"/>
  <c r="W21" i="5"/>
  <c r="S21" i="5"/>
  <c r="V21" i="5"/>
  <c r="R21" i="5"/>
  <c r="W23" i="5"/>
  <c r="S23" i="5"/>
  <c r="V23" i="5"/>
  <c r="R23" i="5"/>
  <c r="W25" i="5"/>
  <c r="S25" i="5"/>
  <c r="T25" i="5"/>
  <c r="R25" i="5"/>
  <c r="W27" i="5"/>
  <c r="S27" i="5"/>
  <c r="R27" i="5"/>
  <c r="T27" i="5"/>
  <c r="W29" i="5"/>
  <c r="S29" i="5"/>
  <c r="T29" i="5"/>
  <c r="R29" i="5"/>
  <c r="W31" i="5"/>
  <c r="S31" i="5"/>
  <c r="R31" i="5"/>
  <c r="T31" i="5"/>
  <c r="W33" i="5"/>
  <c r="S33" i="5"/>
  <c r="T33" i="5"/>
  <c r="R33" i="5"/>
  <c r="W37" i="5"/>
  <c r="S37" i="5"/>
  <c r="T37" i="5"/>
  <c r="R37" i="5"/>
  <c r="AF39" i="5"/>
  <c r="AB39" i="5"/>
  <c r="AE39" i="5"/>
  <c r="AA39" i="5"/>
  <c r="W41" i="5"/>
  <c r="S41" i="5"/>
  <c r="T41" i="5"/>
  <c r="R41" i="5"/>
  <c r="AG34" i="5"/>
  <c r="AC34" i="5"/>
  <c r="AF34" i="5"/>
  <c r="AB34" i="5"/>
  <c r="AG36" i="5"/>
  <c r="AC36" i="5"/>
  <c r="AF36" i="5"/>
  <c r="AB36" i="5"/>
  <c r="AG38" i="5"/>
  <c r="AC38" i="5"/>
  <c r="AF38" i="5"/>
  <c r="AB38" i="5"/>
  <c r="AG40" i="5"/>
  <c r="AC40" i="5"/>
  <c r="AF40" i="5"/>
  <c r="AB40" i="5"/>
  <c r="AG42" i="5"/>
  <c r="AC42" i="5"/>
  <c r="AF42" i="5"/>
  <c r="AB42" i="5"/>
  <c r="AF17" i="5"/>
  <c r="AB17" i="5"/>
  <c r="AC17" i="5"/>
  <c r="AA17" i="5"/>
  <c r="AG18" i="5"/>
  <c r="AC18" i="5"/>
  <c r="AD18" i="5"/>
  <c r="AB18" i="5"/>
  <c r="X16" i="5"/>
  <c r="T16" i="5"/>
  <c r="U16" i="5"/>
  <c r="X24" i="5"/>
  <c r="W24" i="5"/>
  <c r="T28" i="5"/>
  <c r="U28" i="5"/>
  <c r="AG30" i="5"/>
  <c r="AF30" i="5"/>
  <c r="T20" i="5"/>
  <c r="S20" i="5"/>
  <c r="AF35" i="5"/>
  <c r="AE35" i="5"/>
  <c r="AD19" i="5"/>
  <c r="AE19" i="5"/>
  <c r="AC19" i="5"/>
  <c r="U17" i="5"/>
  <c r="X17" i="5"/>
  <c r="R17" i="5"/>
  <c r="U15" i="5"/>
  <c r="X15" i="5"/>
  <c r="R15" i="5"/>
  <c r="AE16" i="5"/>
  <c r="AA16" i="5"/>
  <c r="AB16" i="5"/>
  <c r="AE20" i="5"/>
  <c r="AA20" i="5"/>
  <c r="AB20" i="5"/>
  <c r="V22" i="5"/>
  <c r="R22" i="5"/>
  <c r="U22" i="5"/>
  <c r="AE24" i="5"/>
  <c r="AA24" i="5"/>
  <c r="AD24" i="5"/>
  <c r="V26" i="5"/>
  <c r="R26" i="5"/>
  <c r="W26" i="5"/>
  <c r="AE28" i="5"/>
  <c r="AA28" i="5"/>
  <c r="AD28" i="5"/>
  <c r="V30" i="5"/>
  <c r="R30" i="5"/>
  <c r="W30" i="5"/>
  <c r="AE32" i="5"/>
  <c r="AA32" i="5"/>
  <c r="AD32" i="5"/>
  <c r="AD21" i="5"/>
  <c r="AG21" i="5"/>
  <c r="AE21" i="5"/>
  <c r="AD23" i="5"/>
  <c r="AG23" i="5"/>
  <c r="AC23" i="5"/>
  <c r="AD25" i="5"/>
  <c r="AG25" i="5"/>
  <c r="AC25" i="5"/>
  <c r="AD27" i="5"/>
  <c r="AG27" i="5"/>
  <c r="AC27" i="5"/>
  <c r="AD29" i="5"/>
  <c r="AG29" i="5"/>
  <c r="AC29" i="5"/>
  <c r="AD31" i="5"/>
  <c r="AG31" i="5"/>
  <c r="AC31" i="5"/>
  <c r="AD33" i="5"/>
  <c r="AG33" i="5"/>
  <c r="AC33" i="5"/>
  <c r="U35" i="5"/>
  <c r="V35" i="5"/>
  <c r="X35" i="5"/>
  <c r="AD37" i="5"/>
  <c r="AG37" i="5"/>
  <c r="AC37" i="5"/>
  <c r="U39" i="5"/>
  <c r="V39" i="5"/>
  <c r="X39" i="5"/>
  <c r="AD41" i="5"/>
  <c r="AG41" i="5"/>
  <c r="AC41" i="5"/>
  <c r="V34" i="5"/>
  <c r="R34" i="5"/>
  <c r="W34" i="5"/>
  <c r="V36" i="5"/>
  <c r="R36" i="5"/>
  <c r="S36" i="5"/>
  <c r="V38" i="5"/>
  <c r="R11" i="2"/>
  <c r="R15" i="2"/>
  <c r="R19" i="2"/>
  <c r="AC11" i="2"/>
  <c r="AC13" i="2"/>
  <c r="AE15" i="2"/>
  <c r="AG17" i="2"/>
  <c r="AA19" i="2"/>
  <c r="AD22" i="2"/>
  <c r="S18" i="5"/>
  <c r="W18" i="5"/>
  <c r="T18" i="5"/>
  <c r="X18" i="5"/>
  <c r="S42" i="5"/>
  <c r="U42" i="5"/>
  <c r="T42" i="5"/>
  <c r="X42" i="5"/>
  <c r="U40" i="5"/>
  <c r="W40" i="5"/>
  <c r="T40" i="5"/>
  <c r="X40" i="5"/>
  <c r="S38" i="5"/>
  <c r="U38" i="5"/>
  <c r="T38" i="5"/>
  <c r="W36" i="5"/>
  <c r="X36" i="5"/>
  <c r="S34" i="5"/>
  <c r="T34" i="5"/>
  <c r="AE41" i="5"/>
  <c r="AF41" i="5"/>
  <c r="T39" i="5"/>
  <c r="S39" i="5"/>
  <c r="AE37" i="5"/>
  <c r="AF37" i="5"/>
  <c r="T35" i="5"/>
  <c r="S35" i="5"/>
  <c r="AE33" i="5"/>
  <c r="AF33" i="5"/>
  <c r="AA31" i="5"/>
  <c r="AB31" i="5"/>
  <c r="AE29" i="5"/>
  <c r="AF29" i="5"/>
  <c r="AA27" i="5"/>
  <c r="AB27" i="5"/>
  <c r="AE25" i="5"/>
  <c r="AF25" i="5"/>
  <c r="AA23" i="5"/>
  <c r="AB23" i="5"/>
  <c r="AC21" i="5"/>
  <c r="AF21" i="5"/>
  <c r="AB32" i="5"/>
  <c r="AC32" i="5"/>
  <c r="U30" i="5"/>
  <c r="X30" i="5"/>
  <c r="AB28" i="5"/>
  <c r="AC28" i="5"/>
  <c r="U26" i="5"/>
  <c r="X26" i="5"/>
  <c r="AB24" i="5"/>
  <c r="AC24" i="5"/>
  <c r="W22" i="5"/>
  <c r="X22" i="5"/>
  <c r="AD20" i="5"/>
  <c r="AC20" i="5"/>
  <c r="AF16" i="5"/>
  <c r="AG16" i="5"/>
  <c r="T15" i="5"/>
  <c r="S15" i="5"/>
  <c r="T17" i="5"/>
  <c r="W17" i="5"/>
  <c r="AG19" i="5"/>
  <c r="AB19" i="5"/>
  <c r="AB35" i="5"/>
  <c r="W20" i="5"/>
  <c r="AC30" i="5"/>
  <c r="W28" i="5"/>
  <c r="T24" i="5"/>
  <c r="W16" i="5"/>
  <c r="N22" i="5"/>
  <c r="J22" i="5"/>
  <c r="I22" i="5"/>
  <c r="K22" i="5"/>
  <c r="L26" i="5"/>
  <c r="M26" i="5"/>
  <c r="O26" i="5"/>
  <c r="N30" i="5"/>
  <c r="J30" i="5"/>
  <c r="I30" i="5"/>
  <c r="K30" i="5"/>
  <c r="M35" i="5"/>
  <c r="I35" i="5"/>
  <c r="J35" i="5"/>
  <c r="N20" i="5"/>
  <c r="J20" i="5"/>
  <c r="K20" i="5"/>
  <c r="I20" i="5"/>
  <c r="M21" i="5"/>
  <c r="I21" i="5"/>
  <c r="N21" i="5"/>
  <c r="O23" i="5"/>
  <c r="K23" i="5"/>
  <c r="N23" i="5"/>
  <c r="L23" i="5"/>
  <c r="M25" i="5"/>
  <c r="I25" i="5"/>
  <c r="N25" i="5"/>
  <c r="O27" i="5"/>
  <c r="K27" i="5"/>
  <c r="N27" i="5"/>
  <c r="L27" i="5"/>
  <c r="M29" i="5"/>
  <c r="I29" i="5"/>
  <c r="N29" i="5"/>
  <c r="O31" i="5"/>
  <c r="K31" i="5"/>
  <c r="N31" i="5"/>
  <c r="L31" i="5"/>
  <c r="M33" i="5"/>
  <c r="I33" i="5"/>
  <c r="N33" i="5"/>
  <c r="N39" i="5"/>
  <c r="J39" i="5"/>
  <c r="M39" i="5"/>
  <c r="I39" i="5"/>
  <c r="M19" i="5"/>
  <c r="I19" i="5"/>
  <c r="J19" i="5"/>
  <c r="L17" i="5"/>
  <c r="M17" i="5"/>
  <c r="I17" i="5"/>
  <c r="J17" i="5"/>
  <c r="O15" i="5"/>
  <c r="K15" i="5"/>
  <c r="N15" i="5"/>
  <c r="N24" i="5"/>
  <c r="J24" i="5"/>
  <c r="K24" i="5"/>
  <c r="I24" i="5"/>
  <c r="L28" i="5"/>
  <c r="O28" i="5"/>
  <c r="M28" i="5"/>
  <c r="N32" i="5"/>
  <c r="J32" i="5"/>
  <c r="K32" i="5"/>
  <c r="I32" i="5"/>
  <c r="O37" i="5"/>
  <c r="K37" i="5"/>
  <c r="L37" i="5"/>
  <c r="N41" i="5"/>
  <c r="J41" i="5"/>
  <c r="M41" i="5"/>
  <c r="I41" i="5"/>
  <c r="L34" i="5"/>
  <c r="M34" i="5"/>
  <c r="O34" i="5"/>
  <c r="N36" i="5"/>
  <c r="J36" i="5"/>
  <c r="K36" i="5"/>
  <c r="I36" i="5"/>
  <c r="M38" i="5"/>
  <c r="I38" i="5"/>
  <c r="L38" i="5"/>
  <c r="O40" i="5"/>
  <c r="L22" i="5"/>
  <c r="M22" i="5"/>
  <c r="O22" i="5"/>
  <c r="N26" i="5"/>
  <c r="J26" i="5"/>
  <c r="I26" i="5"/>
  <c r="K26" i="5"/>
  <c r="L30" i="5"/>
  <c r="M30" i="5"/>
  <c r="O30" i="5"/>
  <c r="O35" i="5"/>
  <c r="K35" i="5"/>
  <c r="N35" i="5"/>
  <c r="L35" i="5"/>
  <c r="L20" i="5"/>
  <c r="O20" i="5"/>
  <c r="M20" i="5"/>
  <c r="O21" i="5"/>
  <c r="K21" i="5"/>
  <c r="L21" i="5"/>
  <c r="J21" i="5"/>
  <c r="M23" i="5"/>
  <c r="I23" i="5"/>
  <c r="J23" i="5"/>
  <c r="O25" i="5"/>
  <c r="K25" i="5"/>
  <c r="L25" i="5"/>
  <c r="J25" i="5"/>
  <c r="M27" i="5"/>
  <c r="I27" i="5"/>
  <c r="J27" i="5"/>
  <c r="O29" i="5"/>
  <c r="K29" i="5"/>
  <c r="L29" i="5"/>
  <c r="J29" i="5"/>
  <c r="M31" i="5"/>
  <c r="I31" i="5"/>
  <c r="J31" i="5"/>
  <c r="O33" i="5"/>
  <c r="K33" i="5"/>
  <c r="L33" i="5"/>
  <c r="J33" i="5"/>
  <c r="L39" i="5"/>
  <c r="O39" i="5"/>
  <c r="K39" i="5"/>
  <c r="O19" i="5"/>
  <c r="T9" i="2"/>
  <c r="X9" i="2"/>
  <c r="V11" i="2"/>
  <c r="X13" i="2"/>
  <c r="V15" i="2"/>
  <c r="X17" i="2"/>
  <c r="V19" i="2"/>
  <c r="U20" i="2"/>
  <c r="S24" i="2"/>
  <c r="W24" i="2"/>
  <c r="AG11" i="2"/>
  <c r="M16" i="5"/>
  <c r="L16" i="5"/>
  <c r="I16" i="5"/>
  <c r="J18" i="5"/>
  <c r="O18" i="5"/>
  <c r="K18" i="5"/>
  <c r="N18" i="5"/>
  <c r="L42" i="5"/>
  <c r="I42" i="5"/>
  <c r="M42" i="5"/>
  <c r="J40" i="5"/>
  <c r="N40" i="5"/>
  <c r="K40" i="5"/>
  <c r="J38" i="5"/>
  <c r="K38" i="5"/>
  <c r="M36" i="5"/>
  <c r="L36" i="5"/>
  <c r="I34" i="5"/>
  <c r="N34" i="5"/>
  <c r="O41" i="5"/>
  <c r="J37" i="5"/>
  <c r="M37" i="5"/>
  <c r="M32" i="5"/>
  <c r="L32" i="5"/>
  <c r="K28" i="5"/>
  <c r="N28" i="5"/>
  <c r="O24" i="5"/>
  <c r="J15" i="5"/>
  <c r="M15" i="5"/>
  <c r="N17" i="5"/>
  <c r="O17" i="5"/>
  <c r="N19" i="5"/>
  <c r="R9" i="2"/>
  <c r="V9" i="2"/>
  <c r="S20" i="2"/>
  <c r="W20" i="2"/>
  <c r="U24" i="2"/>
  <c r="K16" i="5"/>
  <c r="J16" i="5"/>
  <c r="N16" i="5"/>
  <c r="O16" i="5"/>
  <c r="L18" i="5"/>
  <c r="I18" i="5"/>
  <c r="M18" i="5"/>
  <c r="J42" i="5"/>
  <c r="N42" i="5"/>
  <c r="K42" i="5"/>
  <c r="O42" i="5"/>
  <c r="L40" i="5"/>
  <c r="I40" i="5"/>
  <c r="M40" i="5"/>
  <c r="N38" i="5"/>
  <c r="O38" i="5"/>
  <c r="O36" i="5"/>
  <c r="K34" i="5"/>
  <c r="J34" i="5"/>
  <c r="K41" i="5"/>
  <c r="L41" i="5"/>
  <c r="I37" i="5"/>
  <c r="N37" i="5"/>
  <c r="O32" i="5"/>
  <c r="I28" i="5"/>
  <c r="J28" i="5"/>
  <c r="M24" i="5"/>
  <c r="L24" i="5"/>
  <c r="I15" i="5"/>
  <c r="L15" i="5"/>
  <c r="K17" i="5"/>
  <c r="L19" i="5"/>
  <c r="K19" i="5"/>
  <c r="Z9" i="2"/>
  <c r="AF9" i="2"/>
  <c r="AD9" i="2"/>
  <c r="AB9" i="2"/>
  <c r="AG9" i="2"/>
  <c r="AC9" i="2"/>
  <c r="AE9" i="2"/>
  <c r="AA9" i="2"/>
  <c r="Q11" i="2"/>
  <c r="W11" i="2"/>
  <c r="U11" i="2"/>
  <c r="S11" i="2"/>
  <c r="Q13" i="2"/>
  <c r="W13" i="2"/>
  <c r="U13" i="2"/>
  <c r="S13" i="2"/>
  <c r="Q15" i="2"/>
  <c r="W15" i="2"/>
  <c r="U15" i="2"/>
  <c r="S15" i="2"/>
  <c r="Q17" i="2"/>
  <c r="W17" i="2"/>
  <c r="U17" i="2"/>
  <c r="S17" i="2"/>
  <c r="Q19" i="2"/>
  <c r="W19" i="2"/>
  <c r="U19" i="2"/>
  <c r="S19" i="2"/>
  <c r="T11" i="2"/>
  <c r="X11" i="2"/>
  <c r="R13" i="2"/>
  <c r="V13" i="2"/>
  <c r="T15" i="2"/>
  <c r="X15" i="2"/>
  <c r="R17" i="2"/>
  <c r="V17" i="2"/>
  <c r="T19" i="2"/>
  <c r="X19" i="2"/>
  <c r="Z11" i="2"/>
  <c r="AF11" i="2"/>
  <c r="AD11" i="2"/>
  <c r="AB11" i="2"/>
  <c r="Z13" i="2"/>
  <c r="AF13" i="2"/>
  <c r="AD13" i="2"/>
  <c r="AB13" i="2"/>
  <c r="AE13" i="2"/>
  <c r="AA13" i="2"/>
  <c r="Z15" i="2"/>
  <c r="AF15" i="2"/>
  <c r="AD15" i="2"/>
  <c r="AB15" i="2"/>
  <c r="AG15" i="2"/>
  <c r="AC15" i="2"/>
  <c r="Z17" i="2"/>
  <c r="AF17" i="2"/>
  <c r="AD17" i="2"/>
  <c r="AB17" i="2"/>
  <c r="AE17" i="2"/>
  <c r="AA17" i="2"/>
  <c r="Z19" i="2"/>
  <c r="AF19" i="2"/>
  <c r="AD19" i="2"/>
  <c r="AB19" i="2"/>
  <c r="AG19" i="2"/>
  <c r="AC19" i="2"/>
  <c r="Z22" i="2"/>
  <c r="AG22" i="2"/>
  <c r="AE22" i="2"/>
  <c r="AC22" i="2"/>
  <c r="AA22" i="2"/>
  <c r="AF22" i="2"/>
  <c r="AB22" i="2"/>
  <c r="Z26" i="2"/>
  <c r="AG26" i="2"/>
  <c r="AE26" i="2"/>
  <c r="AC26" i="2"/>
  <c r="AA26" i="2"/>
  <c r="AF26" i="2"/>
  <c r="AB26" i="2"/>
  <c r="S9" i="2"/>
  <c r="U9" i="2"/>
  <c r="W9" i="2"/>
  <c r="R20" i="2"/>
  <c r="T20" i="2"/>
  <c r="V20" i="2"/>
  <c r="X20" i="2"/>
  <c r="R24" i="2"/>
  <c r="T24" i="2"/>
  <c r="V24" i="2"/>
  <c r="X24" i="2"/>
  <c r="AA11" i="2"/>
  <c r="AE11" i="2"/>
  <c r="AG13" i="2"/>
  <c r="AA15" i="2"/>
  <c r="AC17" i="2"/>
  <c r="AE19" i="2"/>
  <c r="AD26" i="2"/>
  <c r="Z10" i="4"/>
  <c r="AF10" i="4"/>
  <c r="AD10" i="4"/>
  <c r="AB10" i="4"/>
  <c r="AG10" i="4"/>
  <c r="AE10" i="4"/>
  <c r="AC10" i="4"/>
  <c r="AA10" i="4"/>
  <c r="Z36" i="4"/>
  <c r="AF36" i="4"/>
  <c r="AD36" i="4"/>
  <c r="AB36" i="4"/>
  <c r="AG36" i="4"/>
  <c r="AE36" i="4"/>
  <c r="AC36" i="4"/>
  <c r="AA36" i="4"/>
  <c r="Z23" i="4"/>
  <c r="AG23" i="4"/>
  <c r="AE23" i="4"/>
  <c r="AC23" i="4"/>
  <c r="AA23" i="4"/>
  <c r="AF23" i="4"/>
  <c r="AD23" i="4"/>
  <c r="AB23" i="4"/>
  <c r="Q21" i="4"/>
  <c r="X21" i="4"/>
  <c r="V21" i="4"/>
  <c r="T21" i="4"/>
  <c r="R21" i="4"/>
  <c r="W21" i="4"/>
  <c r="U21" i="4"/>
  <c r="S21" i="4"/>
  <c r="Z19" i="4"/>
  <c r="AG19" i="4"/>
  <c r="AE19" i="4"/>
  <c r="AC19" i="4"/>
  <c r="AA19" i="4"/>
  <c r="AF19" i="4"/>
  <c r="AD19" i="4"/>
  <c r="AB19" i="4"/>
  <c r="Q17" i="4"/>
  <c r="W17" i="4"/>
  <c r="U17" i="4"/>
  <c r="S17" i="4"/>
  <c r="V17" i="4"/>
  <c r="R17" i="4"/>
  <c r="X17" i="4"/>
  <c r="T17" i="4"/>
  <c r="Z15" i="4"/>
  <c r="AF15" i="4"/>
  <c r="AD15" i="4"/>
  <c r="AB15" i="4"/>
  <c r="AG15" i="4"/>
  <c r="AC15" i="4"/>
  <c r="AE15" i="4"/>
  <c r="AA15" i="4"/>
  <c r="Q13" i="4"/>
  <c r="W13" i="4"/>
  <c r="U13" i="4"/>
  <c r="S13" i="4"/>
  <c r="V13" i="4"/>
  <c r="R13" i="4"/>
  <c r="X13" i="4"/>
  <c r="T13" i="4"/>
  <c r="Z11" i="4"/>
  <c r="AG11" i="4"/>
  <c r="AE11" i="4"/>
  <c r="AC11" i="4"/>
  <c r="AA11" i="4"/>
  <c r="AF11" i="4"/>
  <c r="AD11" i="4"/>
  <c r="AB11" i="4"/>
  <c r="Z12" i="4"/>
  <c r="AF12" i="4"/>
  <c r="AD12" i="4"/>
  <c r="AB12" i="4"/>
  <c r="AG12" i="4"/>
  <c r="AE12" i="4"/>
  <c r="AC12" i="4"/>
  <c r="AA12" i="4"/>
  <c r="Z14" i="4"/>
  <c r="AG14" i="4"/>
  <c r="AE14" i="4"/>
  <c r="AC14" i="4"/>
  <c r="AA14" i="4"/>
  <c r="AF14" i="4"/>
  <c r="AB14" i="4"/>
  <c r="AD14" i="4"/>
  <c r="Z16" i="4"/>
  <c r="AF16" i="4"/>
  <c r="AG16" i="4"/>
  <c r="AE16" i="4"/>
  <c r="AC16" i="4"/>
  <c r="AA16" i="4"/>
  <c r="AD16" i="4"/>
  <c r="AB16" i="4"/>
  <c r="Z18" i="4"/>
  <c r="AF18" i="4"/>
  <c r="AD18" i="4"/>
  <c r="AB18" i="4"/>
  <c r="AG18" i="4"/>
  <c r="AE18" i="4"/>
  <c r="AC18" i="4"/>
  <c r="AA18" i="4"/>
  <c r="Z20" i="4"/>
  <c r="AF20" i="4"/>
  <c r="AD20" i="4"/>
  <c r="AB20" i="4"/>
  <c r="AG20" i="4"/>
  <c r="AE20" i="4"/>
  <c r="AC20" i="4"/>
  <c r="AA20" i="4"/>
  <c r="Z22" i="4"/>
  <c r="AF22" i="4"/>
  <c r="AD22" i="4"/>
  <c r="AB22" i="4"/>
  <c r="AG22" i="4"/>
  <c r="AE22" i="4"/>
  <c r="AC22" i="4"/>
  <c r="AA22" i="4"/>
  <c r="Z24" i="4"/>
  <c r="AF24" i="4"/>
  <c r="AD24" i="4"/>
  <c r="AB24" i="4"/>
  <c r="AG24" i="4"/>
  <c r="AE24" i="4"/>
  <c r="AC24" i="4"/>
  <c r="AA24" i="4"/>
  <c r="Q26" i="4"/>
  <c r="W26" i="4"/>
  <c r="U26" i="4"/>
  <c r="S26" i="4"/>
  <c r="X26" i="4"/>
  <c r="V26" i="4"/>
  <c r="T26" i="4"/>
  <c r="R26" i="4"/>
  <c r="Z28" i="4"/>
  <c r="AF28" i="4"/>
  <c r="AD28" i="4"/>
  <c r="AB28" i="4"/>
  <c r="AG28" i="4"/>
  <c r="AE28" i="4"/>
  <c r="AC28" i="4"/>
  <c r="AA28" i="4"/>
  <c r="Z32" i="4"/>
  <c r="AF32" i="4"/>
  <c r="AD32" i="4"/>
  <c r="AB32" i="4"/>
  <c r="AG32" i="4"/>
  <c r="AE32" i="4"/>
  <c r="AC32" i="4"/>
  <c r="AA32" i="4"/>
  <c r="Z25" i="4"/>
  <c r="AG25" i="4"/>
  <c r="AE25" i="4"/>
  <c r="AC25" i="4"/>
  <c r="AA25" i="4"/>
  <c r="AF25" i="4"/>
  <c r="AD25" i="4"/>
  <c r="AB25" i="4"/>
  <c r="Z27" i="4"/>
  <c r="AG27" i="4"/>
  <c r="AE27" i="4"/>
  <c r="AC27" i="4"/>
  <c r="AA27" i="4"/>
  <c r="AF27" i="4"/>
  <c r="AD27" i="4"/>
  <c r="AB27" i="4"/>
  <c r="Z30" i="4"/>
  <c r="AF30" i="4"/>
  <c r="AD30" i="4"/>
  <c r="AB30" i="4"/>
  <c r="AG30" i="4"/>
  <c r="AE30" i="4"/>
  <c r="AC30" i="4"/>
  <c r="AA30" i="4"/>
  <c r="Q32" i="4"/>
  <c r="W32" i="4"/>
  <c r="U32" i="4"/>
  <c r="S32" i="4"/>
  <c r="X32" i="4"/>
  <c r="V32" i="4"/>
  <c r="T32" i="4"/>
  <c r="R32" i="4"/>
  <c r="Z34" i="4"/>
  <c r="AF34" i="4"/>
  <c r="AD34" i="4"/>
  <c r="AB34" i="4"/>
  <c r="AG34" i="4"/>
  <c r="AE34" i="4"/>
  <c r="AC34" i="4"/>
  <c r="AA34" i="4"/>
  <c r="Q36" i="4"/>
  <c r="W36" i="4"/>
  <c r="U36" i="4"/>
  <c r="S36" i="4"/>
  <c r="X36" i="4"/>
  <c r="V36" i="4"/>
  <c r="T36" i="4"/>
  <c r="R36" i="4"/>
  <c r="Z29" i="4"/>
  <c r="AG29" i="4"/>
  <c r="AE29" i="4"/>
  <c r="AC29" i="4"/>
  <c r="AA29" i="4"/>
  <c r="AF29" i="4"/>
  <c r="AD29" i="4"/>
  <c r="AB29" i="4"/>
  <c r="Z31" i="4"/>
  <c r="AG31" i="4"/>
  <c r="AE31" i="4"/>
  <c r="AC31" i="4"/>
  <c r="AA31" i="4"/>
  <c r="AF31" i="4"/>
  <c r="AD31" i="4"/>
  <c r="AB31" i="4"/>
  <c r="Z33" i="4"/>
  <c r="AG33" i="4"/>
  <c r="AE33" i="4"/>
  <c r="AC33" i="4"/>
  <c r="AA33" i="4"/>
  <c r="AF33" i="4"/>
  <c r="AD33" i="4"/>
  <c r="AB33" i="4"/>
  <c r="Z35" i="4"/>
  <c r="AG35" i="4"/>
  <c r="AE35" i="4"/>
  <c r="AC35" i="4"/>
  <c r="AA35" i="4"/>
  <c r="AF35" i="4"/>
  <c r="AD35" i="4"/>
  <c r="AB35" i="4"/>
  <c r="Z37" i="4"/>
  <c r="AG37" i="4"/>
  <c r="AE37" i="4"/>
  <c r="AC37" i="4"/>
  <c r="AA37" i="4"/>
  <c r="AF37" i="4"/>
  <c r="AD37" i="4"/>
  <c r="AB37" i="4"/>
  <c r="Q34" i="4"/>
  <c r="W34" i="4"/>
  <c r="U34" i="4"/>
  <c r="S34" i="4"/>
  <c r="X34" i="4"/>
  <c r="V34" i="4"/>
  <c r="T34" i="4"/>
  <c r="R34" i="4"/>
  <c r="Q28" i="4"/>
  <c r="W28" i="4"/>
  <c r="U28" i="4"/>
  <c r="S28" i="4"/>
  <c r="X28" i="4"/>
  <c r="V28" i="4"/>
  <c r="T28" i="4"/>
  <c r="R28" i="4"/>
  <c r="Q23" i="4"/>
  <c r="X23" i="4"/>
  <c r="V23" i="4"/>
  <c r="T23" i="4"/>
  <c r="R23" i="4"/>
  <c r="W23" i="4"/>
  <c r="U23" i="4"/>
  <c r="S23" i="4"/>
  <c r="Z21" i="4"/>
  <c r="AG21" i="4"/>
  <c r="AE21" i="4"/>
  <c r="AC21" i="4"/>
  <c r="AA21" i="4"/>
  <c r="AF21" i="4"/>
  <c r="AD21" i="4"/>
  <c r="AB21" i="4"/>
  <c r="Q19" i="4"/>
  <c r="X19" i="4"/>
  <c r="V19" i="4"/>
  <c r="T19" i="4"/>
  <c r="R19" i="4"/>
  <c r="W19" i="4"/>
  <c r="U19" i="4"/>
  <c r="S19" i="4"/>
  <c r="Z17" i="4"/>
  <c r="AG17" i="4"/>
  <c r="AE17" i="4"/>
  <c r="AC17" i="4"/>
  <c r="AA17" i="4"/>
  <c r="AF17" i="4"/>
  <c r="AD17" i="4"/>
  <c r="AB17" i="4"/>
  <c r="Q15" i="4"/>
  <c r="W15" i="4"/>
  <c r="U15" i="4"/>
  <c r="S15" i="4"/>
  <c r="X15" i="4"/>
  <c r="T15" i="4"/>
  <c r="V15" i="4"/>
  <c r="R15" i="4"/>
  <c r="Z13" i="4"/>
  <c r="AF13" i="4"/>
  <c r="AE13" i="4"/>
  <c r="AC13" i="4"/>
  <c r="AA13" i="4"/>
  <c r="AG13" i="4"/>
  <c r="AD13" i="4"/>
  <c r="AB13" i="4"/>
  <c r="Q11" i="4"/>
  <c r="X11" i="4"/>
  <c r="V11" i="4"/>
  <c r="T11" i="4"/>
  <c r="R11" i="4"/>
  <c r="W11" i="4"/>
  <c r="U11" i="4"/>
  <c r="S11" i="4"/>
  <c r="Q10" i="4"/>
  <c r="X10" i="4"/>
  <c r="V10" i="4"/>
  <c r="T10" i="4"/>
  <c r="W10" i="4"/>
  <c r="U10" i="4"/>
  <c r="S10" i="4"/>
  <c r="Z26" i="4"/>
  <c r="AF26" i="4"/>
  <c r="AD26" i="4"/>
  <c r="AB26" i="4"/>
  <c r="AG26" i="4"/>
  <c r="AE26" i="4"/>
  <c r="AC26" i="4"/>
  <c r="AA26" i="4"/>
  <c r="Q12" i="4"/>
  <c r="W12" i="4"/>
  <c r="U12" i="4"/>
  <c r="S12" i="4"/>
  <c r="X12" i="4"/>
  <c r="V12" i="4"/>
  <c r="T12" i="4"/>
  <c r="R12" i="4"/>
  <c r="Q14" i="4"/>
  <c r="X14" i="4"/>
  <c r="V14" i="4"/>
  <c r="T14" i="4"/>
  <c r="R14" i="4"/>
  <c r="W14" i="4"/>
  <c r="S14" i="4"/>
  <c r="U14" i="4"/>
  <c r="Q16" i="4"/>
  <c r="X16" i="4"/>
  <c r="V16" i="4"/>
  <c r="T16" i="4"/>
  <c r="R16" i="4"/>
  <c r="U16" i="4"/>
  <c r="W16" i="4"/>
  <c r="S16" i="4"/>
  <c r="Q18" i="4"/>
  <c r="X18" i="4"/>
  <c r="V18" i="4"/>
  <c r="T18" i="4"/>
  <c r="R18" i="4"/>
  <c r="W18" i="4"/>
  <c r="S18" i="4"/>
  <c r="U18" i="4"/>
  <c r="Q20" i="4"/>
  <c r="W20" i="4"/>
  <c r="U20" i="4"/>
  <c r="S20" i="4"/>
  <c r="X20" i="4"/>
  <c r="V20" i="4"/>
  <c r="T20" i="4"/>
  <c r="R20" i="4"/>
  <c r="Q22" i="4"/>
  <c r="W22" i="4"/>
  <c r="U22" i="4"/>
  <c r="S22" i="4"/>
  <c r="X22" i="4"/>
  <c r="V22" i="4"/>
  <c r="T22" i="4"/>
  <c r="R22" i="4"/>
  <c r="Q24" i="4"/>
  <c r="W24" i="4"/>
  <c r="U24" i="4"/>
  <c r="S24" i="4"/>
  <c r="X24" i="4"/>
  <c r="V24" i="4"/>
  <c r="T24" i="4"/>
  <c r="R24" i="4"/>
  <c r="Q30" i="4"/>
  <c r="W30" i="4"/>
  <c r="U30" i="4"/>
  <c r="S30" i="4"/>
  <c r="X30" i="4"/>
  <c r="V30" i="4"/>
  <c r="T30" i="4"/>
  <c r="R30" i="4"/>
  <c r="Q25" i="4"/>
  <c r="X25" i="4"/>
  <c r="V25" i="4"/>
  <c r="T25" i="4"/>
  <c r="R25" i="4"/>
  <c r="W25" i="4"/>
  <c r="U25" i="4"/>
  <c r="S25" i="4"/>
  <c r="Q27" i="4"/>
  <c r="X27" i="4"/>
  <c r="V27" i="4"/>
  <c r="T27" i="4"/>
  <c r="R27" i="4"/>
  <c r="W27" i="4"/>
  <c r="U27" i="4"/>
  <c r="S27" i="4"/>
  <c r="Q29" i="4"/>
  <c r="X29" i="4"/>
  <c r="V29" i="4"/>
  <c r="T29" i="4"/>
  <c r="R29" i="4"/>
  <c r="W29" i="4"/>
  <c r="U29" i="4"/>
  <c r="S29" i="4"/>
  <c r="Q31" i="4"/>
  <c r="X31" i="4"/>
  <c r="V31" i="4"/>
  <c r="T31" i="4"/>
  <c r="R31" i="4"/>
  <c r="W31" i="4"/>
  <c r="U31" i="4"/>
  <c r="S31" i="4"/>
  <c r="Q33" i="4"/>
  <c r="X33" i="4"/>
  <c r="V33" i="4"/>
  <c r="T33" i="4"/>
  <c r="R33" i="4"/>
  <c r="W33" i="4"/>
  <c r="U33" i="4"/>
  <c r="S33" i="4"/>
  <c r="Q35" i="4"/>
  <c r="X35" i="4"/>
  <c r="V35" i="4"/>
  <c r="T35" i="4"/>
  <c r="R35" i="4"/>
  <c r="W35" i="4"/>
  <c r="U35" i="4"/>
  <c r="S35" i="4"/>
  <c r="Q37" i="4"/>
  <c r="X37" i="4"/>
  <c r="V37" i="4"/>
  <c r="T37" i="4"/>
  <c r="R37" i="4"/>
  <c r="W37" i="4"/>
  <c r="U37" i="4"/>
  <c r="S37" i="4"/>
  <c r="J26" i="4"/>
  <c r="L26" i="4"/>
  <c r="N26" i="4"/>
  <c r="I26" i="4"/>
  <c r="K26" i="4"/>
  <c r="M26" i="4"/>
  <c r="O26" i="4"/>
  <c r="I21" i="4"/>
  <c r="K21" i="4"/>
  <c r="M21" i="4"/>
  <c r="O21" i="4"/>
  <c r="J21" i="4"/>
  <c r="L21" i="4"/>
  <c r="N21" i="4"/>
  <c r="I17" i="4"/>
  <c r="K17" i="4"/>
  <c r="M17" i="4"/>
  <c r="O17" i="4"/>
  <c r="J17" i="4"/>
  <c r="L17" i="4"/>
  <c r="N17" i="4"/>
  <c r="N16" i="4"/>
  <c r="L16" i="4"/>
  <c r="O16" i="4"/>
  <c r="M16" i="4"/>
  <c r="K16" i="4"/>
  <c r="I16" i="4"/>
  <c r="J18" i="4"/>
  <c r="L18" i="4"/>
  <c r="N18" i="4"/>
  <c r="I18" i="4"/>
  <c r="K18" i="4"/>
  <c r="M18" i="4"/>
  <c r="O18" i="4"/>
  <c r="J20" i="4"/>
  <c r="L20" i="4"/>
  <c r="N20" i="4"/>
  <c r="I20" i="4"/>
  <c r="K20" i="4"/>
  <c r="M20" i="4"/>
  <c r="O20" i="4"/>
  <c r="J22" i="4"/>
  <c r="L22" i="4"/>
  <c r="N22" i="4"/>
  <c r="I22" i="4"/>
  <c r="K22" i="4"/>
  <c r="M22" i="4"/>
  <c r="O22" i="4"/>
  <c r="J24" i="4"/>
  <c r="L24" i="4"/>
  <c r="N24" i="4"/>
  <c r="I24" i="4"/>
  <c r="K24" i="4"/>
  <c r="M24" i="4"/>
  <c r="O24" i="4"/>
  <c r="J36" i="4"/>
  <c r="L36" i="4"/>
  <c r="N36" i="4"/>
  <c r="I36" i="4"/>
  <c r="K36" i="4"/>
  <c r="M36" i="4"/>
  <c r="O36" i="4"/>
  <c r="I25" i="4"/>
  <c r="K25" i="4"/>
  <c r="M25" i="4"/>
  <c r="O25" i="4"/>
  <c r="J25" i="4"/>
  <c r="L25" i="4"/>
  <c r="N25" i="4"/>
  <c r="I27" i="4"/>
  <c r="K27" i="4"/>
  <c r="M27" i="4"/>
  <c r="O27" i="4"/>
  <c r="J27" i="4"/>
  <c r="L27" i="4"/>
  <c r="N27" i="4"/>
  <c r="I29" i="4"/>
  <c r="K29" i="4"/>
  <c r="M29" i="4"/>
  <c r="O29" i="4"/>
  <c r="J29" i="4"/>
  <c r="L29" i="4"/>
  <c r="N29" i="4"/>
  <c r="I31" i="4"/>
  <c r="K31" i="4"/>
  <c r="M31" i="4"/>
  <c r="O31" i="4"/>
  <c r="J31" i="4"/>
  <c r="L31" i="4"/>
  <c r="N31" i="4"/>
  <c r="I33" i="4"/>
  <c r="K33" i="4"/>
  <c r="M33" i="4"/>
  <c r="O33" i="4"/>
  <c r="J33" i="4"/>
  <c r="L33" i="4"/>
  <c r="N33" i="4"/>
  <c r="I35" i="4"/>
  <c r="K35" i="4"/>
  <c r="M35" i="4"/>
  <c r="O35" i="4"/>
  <c r="J35" i="4"/>
  <c r="L35" i="4"/>
  <c r="N35" i="4"/>
  <c r="I37" i="4"/>
  <c r="K37" i="4"/>
  <c r="M37" i="4"/>
  <c r="O37" i="4"/>
  <c r="J37" i="4"/>
  <c r="L37" i="4"/>
  <c r="N37" i="4"/>
  <c r="J32" i="4"/>
  <c r="L32" i="4"/>
  <c r="N32" i="4"/>
  <c r="I32" i="4"/>
  <c r="K32" i="4"/>
  <c r="M32" i="4"/>
  <c r="O32" i="4"/>
  <c r="I23" i="4"/>
  <c r="K23" i="4"/>
  <c r="M23" i="4"/>
  <c r="O23" i="4"/>
  <c r="J23" i="4"/>
  <c r="L23" i="4"/>
  <c r="N23" i="4"/>
  <c r="I19" i="4"/>
  <c r="K19" i="4"/>
  <c r="M19" i="4"/>
  <c r="O19" i="4"/>
  <c r="J19" i="4"/>
  <c r="L19" i="4"/>
  <c r="N19" i="4"/>
  <c r="J28" i="4"/>
  <c r="L28" i="4"/>
  <c r="N28" i="4"/>
  <c r="I28" i="4"/>
  <c r="K28" i="4"/>
  <c r="M28" i="4"/>
  <c r="O28" i="4"/>
  <c r="J30" i="4"/>
  <c r="L30" i="4"/>
  <c r="N30" i="4"/>
  <c r="I30" i="4"/>
  <c r="K30" i="4"/>
  <c r="M30" i="4"/>
  <c r="O30" i="4"/>
  <c r="J34" i="4"/>
  <c r="L34" i="4"/>
  <c r="N34" i="4"/>
  <c r="I34" i="4"/>
  <c r="K34" i="4"/>
  <c r="M34" i="4"/>
  <c r="O34" i="4"/>
  <c r="E10" i="4"/>
  <c r="G32" i="4"/>
  <c r="G23" i="4"/>
  <c r="E21" i="4"/>
  <c r="G19" i="4"/>
  <c r="E17" i="4"/>
  <c r="G15" i="4"/>
  <c r="E13" i="4"/>
  <c r="G11" i="4"/>
  <c r="E12" i="4"/>
  <c r="E14" i="4"/>
  <c r="E16" i="4"/>
  <c r="E18" i="4"/>
  <c r="E20" i="4"/>
  <c r="E22" i="4"/>
  <c r="E24" i="4"/>
  <c r="E26" i="4"/>
  <c r="G28" i="4"/>
  <c r="E34" i="4"/>
  <c r="E25" i="4"/>
  <c r="E27" i="4"/>
  <c r="G30" i="4"/>
  <c r="E32" i="4"/>
  <c r="G34" i="4"/>
  <c r="E36" i="4"/>
  <c r="E29" i="4"/>
  <c r="E31" i="4"/>
  <c r="E33" i="4"/>
  <c r="E35" i="4"/>
  <c r="E37" i="4"/>
  <c r="E30" i="4"/>
  <c r="G26" i="4"/>
  <c r="E23" i="4"/>
  <c r="G21" i="4"/>
  <c r="E19" i="4"/>
  <c r="G17" i="4"/>
  <c r="E15" i="4"/>
  <c r="G13" i="4"/>
  <c r="G10" i="4"/>
  <c r="E28" i="4"/>
  <c r="E11" i="4"/>
  <c r="G12" i="4"/>
  <c r="G14" i="4"/>
  <c r="G16" i="4"/>
  <c r="G18" i="4"/>
  <c r="G20" i="4"/>
  <c r="G22" i="4"/>
  <c r="G24" i="4"/>
  <c r="G36" i="4"/>
  <c r="G25" i="4"/>
  <c r="G27" i="4"/>
  <c r="G29" i="4"/>
  <c r="G31" i="4"/>
  <c r="G33" i="4"/>
  <c r="G35" i="4"/>
  <c r="G37" i="4"/>
  <c r="F12" i="3"/>
  <c r="O26" i="2"/>
  <c r="M26" i="2"/>
  <c r="K26" i="2"/>
  <c r="O22" i="2"/>
  <c r="M22" i="2"/>
  <c r="K22" i="2"/>
  <c r="N19" i="2"/>
  <c r="L19" i="2"/>
  <c r="N17" i="2"/>
  <c r="L17" i="2"/>
  <c r="N15" i="2"/>
  <c r="L15" i="2"/>
  <c r="N13" i="2"/>
  <c r="L13" i="2"/>
  <c r="N11" i="2"/>
  <c r="L11" i="2"/>
  <c r="N9" i="2"/>
  <c r="L9" i="2"/>
  <c r="J26" i="2"/>
  <c r="J22" i="2"/>
  <c r="N26" i="2"/>
  <c r="L26" i="2"/>
  <c r="N22" i="2"/>
  <c r="L22" i="2"/>
  <c r="O19" i="2"/>
  <c r="M19" i="2"/>
  <c r="K19" i="2"/>
  <c r="O17" i="2"/>
  <c r="M17" i="2"/>
  <c r="K17" i="2"/>
  <c r="O15" i="2"/>
  <c r="M15" i="2"/>
  <c r="K15" i="2"/>
  <c r="O13" i="2"/>
  <c r="M13" i="2"/>
  <c r="K13" i="2"/>
  <c r="O11" i="2"/>
  <c r="M11" i="2"/>
  <c r="K11" i="2"/>
  <c r="I22" i="2"/>
  <c r="I26" i="2"/>
  <c r="J9" i="2"/>
  <c r="J13" i="2"/>
  <c r="J17" i="2"/>
  <c r="K9" i="2"/>
  <c r="O9" i="2"/>
  <c r="I9" i="2"/>
  <c r="I11" i="2"/>
  <c r="I13" i="2"/>
  <c r="I15" i="2"/>
  <c r="I17" i="2"/>
  <c r="I19" i="2"/>
  <c r="J11" i="2"/>
  <c r="J15" i="2"/>
  <c r="J19" i="2"/>
  <c r="M9" i="2"/>
  <c r="G12" i="3"/>
  <c r="M12" i="3"/>
  <c r="N12" i="3" s="1"/>
  <c r="M1" i="2"/>
  <c r="G19" i="2"/>
  <c r="E19" i="2"/>
  <c r="Y35" i="2"/>
  <c r="P35" i="2"/>
  <c r="F35" i="2"/>
  <c r="N35" i="2" s="1"/>
  <c r="D35" i="2"/>
  <c r="Y33" i="2"/>
  <c r="P33" i="2"/>
  <c r="F33" i="2"/>
  <c r="L33" i="2" s="1"/>
  <c r="D33" i="2"/>
  <c r="Y31" i="2"/>
  <c r="P31" i="2"/>
  <c r="F31" i="2"/>
  <c r="N31" i="2" s="1"/>
  <c r="D31" i="2"/>
  <c r="Y29" i="2"/>
  <c r="P29" i="2"/>
  <c r="F29" i="2"/>
  <c r="L29" i="2" s="1"/>
  <c r="D29" i="2"/>
  <c r="Y36" i="2"/>
  <c r="P36" i="2"/>
  <c r="F36" i="2"/>
  <c r="M36" i="2" s="1"/>
  <c r="D36" i="2"/>
  <c r="Y34" i="2"/>
  <c r="P34" i="2"/>
  <c r="F34" i="2"/>
  <c r="O34" i="2" s="1"/>
  <c r="D34" i="2"/>
  <c r="Y32" i="2"/>
  <c r="P32" i="2"/>
  <c r="F32" i="2"/>
  <c r="M32" i="2" s="1"/>
  <c r="D32" i="2"/>
  <c r="Y30" i="2"/>
  <c r="P30" i="2"/>
  <c r="F30" i="2"/>
  <c r="O30" i="2" s="1"/>
  <c r="D30" i="2"/>
  <c r="Y28" i="2"/>
  <c r="F28" i="2"/>
  <c r="M28" i="2" s="1"/>
  <c r="Y27" i="2"/>
  <c r="P27" i="2"/>
  <c r="F27" i="2"/>
  <c r="N27" i="2" s="1"/>
  <c r="D27" i="2"/>
  <c r="Y25" i="2"/>
  <c r="P25" i="2"/>
  <c r="F25" i="2"/>
  <c r="L25" i="2" s="1"/>
  <c r="D25" i="2"/>
  <c r="Y23" i="2"/>
  <c r="P23" i="2"/>
  <c r="F23" i="2"/>
  <c r="N23" i="2" s="1"/>
  <c r="D23" i="2"/>
  <c r="Y21" i="2"/>
  <c r="P21" i="2"/>
  <c r="F21" i="2"/>
  <c r="L21" i="2" s="1"/>
  <c r="D21" i="2"/>
  <c r="D10" i="2"/>
  <c r="F10" i="2"/>
  <c r="O10" i="2" s="1"/>
  <c r="P10" i="2"/>
  <c r="Y10" i="2"/>
  <c r="D12" i="2"/>
  <c r="F12" i="2"/>
  <c r="M12" i="2" s="1"/>
  <c r="P12" i="2"/>
  <c r="Y12" i="2"/>
  <c r="D14" i="2"/>
  <c r="F14" i="2"/>
  <c r="O14" i="2" s="1"/>
  <c r="P14" i="2"/>
  <c r="Y14" i="2"/>
  <c r="D16" i="2"/>
  <c r="F16" i="2"/>
  <c r="M16" i="2" s="1"/>
  <c r="P16" i="2"/>
  <c r="Y16" i="2"/>
  <c r="D18" i="2"/>
  <c r="F18" i="2"/>
  <c r="O18" i="2" s="1"/>
  <c r="P18" i="2"/>
  <c r="Y18" i="2"/>
  <c r="F20" i="2"/>
  <c r="M20" i="2" s="1"/>
  <c r="Y20" i="2"/>
  <c r="D22" i="2"/>
  <c r="P22" i="2"/>
  <c r="F24" i="2"/>
  <c r="M24" i="2" s="1"/>
  <c r="Y24" i="2"/>
  <c r="D26" i="2"/>
  <c r="P26" i="2"/>
  <c r="P28" i="2"/>
  <c r="AH11" i="4" l="1"/>
  <c r="AJ10" i="4"/>
  <c r="AL9" i="2"/>
  <c r="AS9" i="2"/>
  <c r="AO11" i="2"/>
  <c r="AH11" i="2"/>
  <c r="AQ13" i="2"/>
  <c r="AJ13" i="2"/>
  <c r="AR22" i="2"/>
  <c r="AU22" i="2"/>
  <c r="AM37" i="5"/>
  <c r="AT37" i="5"/>
  <c r="AU42" i="5"/>
  <c r="AN42" i="5"/>
  <c r="AK32" i="5"/>
  <c r="AR32" i="5"/>
  <c r="AK42" i="5"/>
  <c r="AR42" i="5"/>
  <c r="AO31" i="5"/>
  <c r="AH31" i="5"/>
  <c r="AU25" i="5"/>
  <c r="AN25" i="5"/>
  <c r="AM35" i="5"/>
  <c r="AT35" i="5"/>
  <c r="AK22" i="5"/>
  <c r="AR22" i="5"/>
  <c r="AH41" i="5"/>
  <c r="AO41" i="5"/>
  <c r="AU28" i="5"/>
  <c r="AN28" i="5"/>
  <c r="AR17" i="5"/>
  <c r="AK17" i="5"/>
  <c r="AM31" i="5"/>
  <c r="AT31" i="5"/>
  <c r="AS25" i="5"/>
  <c r="AL25" i="5"/>
  <c r="AS26" i="5"/>
  <c r="AL26" i="5"/>
  <c r="AO22" i="15"/>
  <c r="AH22" i="15"/>
  <c r="AO16" i="16"/>
  <c r="AH16" i="16"/>
  <c r="AM20" i="17"/>
  <c r="AT20" i="17"/>
  <c r="AS26" i="18"/>
  <c r="AL26" i="18"/>
  <c r="AQ29" i="15"/>
  <c r="AJ29" i="15"/>
  <c r="AQ13" i="16"/>
  <c r="AJ13" i="16"/>
  <c r="AK40" i="17"/>
  <c r="AR40" i="17"/>
  <c r="AH25" i="15"/>
  <c r="AO25" i="15"/>
  <c r="AU16" i="15"/>
  <c r="AN16" i="15"/>
  <c r="AS27" i="17"/>
  <c r="AL27" i="17"/>
  <c r="AL39" i="17"/>
  <c r="AS39" i="17"/>
  <c r="AU25" i="15"/>
  <c r="AN25" i="15"/>
  <c r="AK14" i="15"/>
  <c r="AR14" i="15"/>
  <c r="AO28" i="17"/>
  <c r="AH28" i="17"/>
  <c r="AM41" i="17"/>
  <c r="AT41" i="17"/>
  <c r="AS27" i="18"/>
  <c r="AL27" i="18"/>
  <c r="AK30" i="18"/>
  <c r="AR30" i="18"/>
  <c r="AM21" i="19"/>
  <c r="AT21" i="19"/>
  <c r="AN34" i="19"/>
  <c r="AU34" i="19"/>
  <c r="AI32" i="19"/>
  <c r="AP32" i="19"/>
  <c r="AJ18" i="20"/>
  <c r="AQ18" i="20"/>
  <c r="AT35" i="20"/>
  <c r="AM35" i="20"/>
  <c r="AO20" i="20"/>
  <c r="AH20" i="20"/>
  <c r="AU11" i="15"/>
  <c r="AN11" i="15"/>
  <c r="AM29" i="15"/>
  <c r="AT29" i="15"/>
  <c r="AK28" i="15"/>
  <c r="AR28" i="15"/>
  <c r="AM19" i="15"/>
  <c r="AT19" i="15"/>
  <c r="AI16" i="16"/>
  <c r="AP16" i="16"/>
  <c r="AR32" i="16"/>
  <c r="AK32" i="16"/>
  <c r="AP35" i="16"/>
  <c r="AI35" i="16"/>
  <c r="AQ22" i="16"/>
  <c r="AJ22" i="16"/>
  <c r="AL10" i="16"/>
  <c r="AS10" i="16"/>
  <c r="AO20" i="17"/>
  <c r="AH20" i="17"/>
  <c r="AN40" i="17"/>
  <c r="AU40" i="17"/>
  <c r="AQ31" i="17"/>
  <c r="AJ31" i="17"/>
  <c r="AR29" i="17"/>
  <c r="AK29" i="17"/>
  <c r="AP25" i="18"/>
  <c r="AI25" i="18"/>
  <c r="AM26" i="18"/>
  <c r="AT26" i="18"/>
  <c r="AK8" i="18"/>
  <c r="AR8" i="18"/>
  <c r="AU13" i="18"/>
  <c r="AN13" i="18"/>
  <c r="AR21" i="19"/>
  <c r="AK21" i="19"/>
  <c r="AM12" i="19"/>
  <c r="AT12" i="19"/>
  <c r="AH33" i="19"/>
  <c r="AO33" i="19"/>
  <c r="AL15" i="19"/>
  <c r="AS15" i="19"/>
  <c r="AL32" i="20"/>
  <c r="AS32" i="20"/>
  <c r="AP21" i="20"/>
  <c r="AI21" i="20"/>
  <c r="AM25" i="15"/>
  <c r="AT25" i="15"/>
  <c r="AT26" i="15"/>
  <c r="AM26" i="15"/>
  <c r="AP24" i="15"/>
  <c r="AI24" i="15"/>
  <c r="AS12" i="15"/>
  <c r="AL12" i="15"/>
  <c r="AU17" i="15"/>
  <c r="AN17" i="15"/>
  <c r="AJ15" i="16"/>
  <c r="AQ15" i="16"/>
  <c r="AQ20" i="16"/>
  <c r="AJ20" i="16"/>
  <c r="AQ37" i="16"/>
  <c r="AJ37" i="16"/>
  <c r="AU23" i="17"/>
  <c r="AN23" i="17"/>
  <c r="AI40" i="17"/>
  <c r="AP40" i="17"/>
  <c r="AQ35" i="17"/>
  <c r="AJ35" i="17"/>
  <c r="AK34" i="17"/>
  <c r="AR34" i="17"/>
  <c r="AM28" i="18"/>
  <c r="AT28" i="18"/>
  <c r="AK10" i="18"/>
  <c r="AR10" i="18"/>
  <c r="AR33" i="18"/>
  <c r="AK33" i="18"/>
  <c r="AM23" i="18"/>
  <c r="AT23" i="18"/>
  <c r="AO23" i="19"/>
  <c r="AH23" i="19"/>
  <c r="AK12" i="19"/>
  <c r="AR12" i="19"/>
  <c r="AH29" i="19"/>
  <c r="AO29" i="19"/>
  <c r="AI19" i="19"/>
  <c r="AP19" i="19"/>
  <c r="AI32" i="20"/>
  <c r="AP32" i="20"/>
  <c r="AM22" i="20"/>
  <c r="AT22" i="20"/>
  <c r="AS8" i="20"/>
  <c r="AL8" i="20"/>
  <c r="AK26" i="15"/>
  <c r="AR26" i="15"/>
  <c r="AS13" i="15"/>
  <c r="AL13" i="15"/>
  <c r="AQ31" i="15"/>
  <c r="AJ31" i="15"/>
  <c r="AU14" i="15"/>
  <c r="AN14" i="15"/>
  <c r="AU32" i="16"/>
  <c r="AN32" i="16"/>
  <c r="AO18" i="16"/>
  <c r="AH18" i="16"/>
  <c r="AR30" i="16"/>
  <c r="AK30" i="16"/>
  <c r="AT33" i="16"/>
  <c r="AM33" i="16"/>
  <c r="AR27" i="17"/>
  <c r="AK27" i="17"/>
  <c r="AI20" i="17"/>
  <c r="AP20" i="17"/>
  <c r="AK26" i="17"/>
  <c r="AR26" i="17"/>
  <c r="AO17" i="17"/>
  <c r="AH17" i="17"/>
  <c r="AU41" i="17"/>
  <c r="AN41" i="17"/>
  <c r="AR17" i="18"/>
  <c r="AK17" i="18"/>
  <c r="AO14" i="18"/>
  <c r="AH14" i="18"/>
  <c r="AJ33" i="18"/>
  <c r="AQ33" i="18"/>
  <c r="AQ13" i="18"/>
  <c r="AJ13" i="18"/>
  <c r="AU10" i="19"/>
  <c r="AN10" i="19"/>
  <c r="AQ35" i="19"/>
  <c r="AJ35" i="19"/>
  <c r="AK26" i="19"/>
  <c r="AR26" i="19"/>
  <c r="AN30" i="20"/>
  <c r="AU30" i="20"/>
  <c r="AO11" i="20"/>
  <c r="AH11" i="20"/>
  <c r="AH33" i="20"/>
  <c r="AO33" i="20"/>
  <c r="AU26" i="19"/>
  <c r="AN26" i="19"/>
  <c r="AS27" i="19"/>
  <c r="AL27" i="19"/>
  <c r="AN24" i="19"/>
  <c r="AU24" i="19"/>
  <c r="AP14" i="20"/>
  <c r="AI14" i="20"/>
  <c r="AL29" i="20"/>
  <c r="AS29" i="20"/>
  <c r="AN9" i="20"/>
  <c r="AU9" i="20"/>
  <c r="AR34" i="20"/>
  <c r="AK34" i="20"/>
  <c r="AK17" i="20"/>
  <c r="AR17" i="20"/>
  <c r="AO30" i="15"/>
  <c r="AH30" i="15"/>
  <c r="AJ9" i="15"/>
  <c r="AQ9" i="15"/>
  <c r="AO20" i="15"/>
  <c r="AH20" i="15"/>
  <c r="AI19" i="15"/>
  <c r="AP19" i="15"/>
  <c r="AQ12" i="16"/>
  <c r="AJ12" i="16"/>
  <c r="AM28" i="16"/>
  <c r="AT28" i="16"/>
  <c r="AQ25" i="16"/>
  <c r="AJ25" i="16"/>
  <c r="AI17" i="16"/>
  <c r="AP17" i="16"/>
  <c r="AO19" i="16"/>
  <c r="AH19" i="16"/>
  <c r="AO19" i="17"/>
  <c r="AH19" i="17"/>
  <c r="AH37" i="17"/>
  <c r="AO37" i="17"/>
  <c r="AO26" i="17"/>
  <c r="AH26" i="17"/>
  <c r="AM21" i="17"/>
  <c r="AT21" i="17"/>
  <c r="AS41" i="17"/>
  <c r="AL41" i="17"/>
  <c r="AJ21" i="18"/>
  <c r="AQ21" i="18"/>
  <c r="AI26" i="18"/>
  <c r="AP26" i="18"/>
  <c r="AO15" i="18"/>
  <c r="AH15" i="18"/>
  <c r="AO16" i="18"/>
  <c r="AH16" i="18"/>
  <c r="AI23" i="19"/>
  <c r="AP23" i="19"/>
  <c r="AI10" i="19"/>
  <c r="AP10" i="19"/>
  <c r="AI29" i="19"/>
  <c r="AP29" i="19"/>
  <c r="AO19" i="19"/>
  <c r="AH19" i="19"/>
  <c r="AJ23" i="20"/>
  <c r="AQ23" i="20"/>
  <c r="AR32" i="20"/>
  <c r="AK32" i="20"/>
  <c r="AJ24" i="20"/>
  <c r="AQ24" i="20"/>
  <c r="AH26" i="20"/>
  <c r="AO26" i="20"/>
  <c r="AI20" i="20"/>
  <c r="AP20" i="20"/>
  <c r="AJ8" i="20"/>
  <c r="AQ8" i="20"/>
  <c r="AO8" i="19"/>
  <c r="AH8" i="19"/>
  <c r="AK13" i="20"/>
  <c r="AR13" i="20"/>
  <c r="AM19" i="22"/>
  <c r="AT19" i="22"/>
  <c r="AR29" i="22"/>
  <c r="AK29" i="22"/>
  <c r="AU15" i="22"/>
  <c r="AN15" i="22"/>
  <c r="AU27" i="22"/>
  <c r="AN27" i="22"/>
  <c r="AK30" i="22"/>
  <c r="AR30" i="22"/>
  <c r="AR21" i="22"/>
  <c r="AK21" i="22"/>
  <c r="AO29" i="22"/>
  <c r="AH29" i="22"/>
  <c r="AS13" i="22"/>
  <c r="AL13" i="22"/>
  <c r="AO16" i="22"/>
  <c r="AH16" i="22"/>
  <c r="AI25" i="22"/>
  <c r="AP25" i="22"/>
  <c r="AH21" i="22"/>
  <c r="AO21" i="22"/>
  <c r="AL29" i="22"/>
  <c r="AS29" i="22"/>
  <c r="AI17" i="22"/>
  <c r="AP17" i="22"/>
  <c r="AS27" i="22"/>
  <c r="AL27" i="22"/>
  <c r="AS30" i="22"/>
  <c r="AL30" i="22"/>
  <c r="AR8" i="22"/>
  <c r="AK8" i="22"/>
  <c r="AI33" i="22"/>
  <c r="AP33" i="22"/>
  <c r="AT13" i="22"/>
  <c r="AM13" i="22"/>
  <c r="AI30" i="22"/>
  <c r="AP30" i="22"/>
  <c r="AS8" i="22"/>
  <c r="AL8" i="22"/>
  <c r="AI19" i="2"/>
  <c r="AP19" i="2"/>
  <c r="AO17" i="2"/>
  <c r="AH17" i="2"/>
  <c r="AH9" i="2"/>
  <c r="AO9" i="2"/>
  <c r="AI13" i="2"/>
  <c r="AP13" i="2"/>
  <c r="AQ11" i="2"/>
  <c r="AJ11" i="2"/>
  <c r="AS13" i="2"/>
  <c r="AL13" i="2"/>
  <c r="AU15" i="2"/>
  <c r="AN15" i="2"/>
  <c r="AQ19" i="2"/>
  <c r="AJ19" i="2"/>
  <c r="AT22" i="2"/>
  <c r="AP26" i="2"/>
  <c r="AM11" i="2"/>
  <c r="AT11" i="2"/>
  <c r="AM15" i="2"/>
  <c r="AT15" i="2"/>
  <c r="AM19" i="2"/>
  <c r="AT19" i="2"/>
  <c r="AQ26" i="2"/>
  <c r="AR15" i="5"/>
  <c r="AK15" i="5"/>
  <c r="AP28" i="5"/>
  <c r="AI28" i="5"/>
  <c r="AH37" i="5"/>
  <c r="AO37" i="5"/>
  <c r="AQ34" i="5"/>
  <c r="AJ34" i="5"/>
  <c r="AS40" i="5"/>
  <c r="AL40" i="5"/>
  <c r="AQ42" i="5"/>
  <c r="AJ42" i="5"/>
  <c r="AO18" i="5"/>
  <c r="AH18" i="5"/>
  <c r="AP16" i="5"/>
  <c r="AI16" i="5"/>
  <c r="AU17" i="5"/>
  <c r="AN17" i="5"/>
  <c r="AU24" i="5"/>
  <c r="AN24" i="5"/>
  <c r="AS32" i="5"/>
  <c r="AL32" i="5"/>
  <c r="AM34" i="5"/>
  <c r="AT34" i="5"/>
  <c r="AJ38" i="5"/>
  <c r="AQ38" i="5"/>
  <c r="AI40" i="5"/>
  <c r="AP40" i="5"/>
  <c r="AT18" i="5"/>
  <c r="AM18" i="5"/>
  <c r="AO16" i="5"/>
  <c r="AH16" i="5"/>
  <c r="AU39" i="5"/>
  <c r="AN39" i="5"/>
  <c r="AQ33" i="5"/>
  <c r="AJ33" i="5"/>
  <c r="AL31" i="5"/>
  <c r="AS31" i="5"/>
  <c r="AU29" i="5"/>
  <c r="AN29" i="5"/>
  <c r="AI25" i="5"/>
  <c r="AP25" i="5"/>
  <c r="AI23" i="5"/>
  <c r="AP23" i="5"/>
  <c r="AR21" i="5"/>
  <c r="AK21" i="5"/>
  <c r="AU20" i="5"/>
  <c r="AN20" i="5"/>
  <c r="AQ35" i="5"/>
  <c r="AJ35" i="5"/>
  <c r="AK30" i="5"/>
  <c r="AR30" i="5"/>
  <c r="AM26" i="5"/>
  <c r="AT26" i="5"/>
  <c r="AN40" i="5"/>
  <c r="AU40" i="5"/>
  <c r="AO36" i="5"/>
  <c r="AH36" i="5"/>
  <c r="AU34" i="5"/>
  <c r="AN34" i="5"/>
  <c r="AS41" i="5"/>
  <c r="AL41" i="5"/>
  <c r="AQ37" i="5"/>
  <c r="AJ37" i="5"/>
  <c r="AI32" i="5"/>
  <c r="AP32" i="5"/>
  <c r="AK28" i="5"/>
  <c r="AR28" i="5"/>
  <c r="AT24" i="5"/>
  <c r="AM24" i="5"/>
  <c r="AI17" i="5"/>
  <c r="AP17" i="5"/>
  <c r="AI19" i="5"/>
  <c r="AP19" i="5"/>
  <c r="AL39" i="5"/>
  <c r="AS39" i="5"/>
  <c r="AO33" i="5"/>
  <c r="AH33" i="5"/>
  <c r="AQ31" i="5"/>
  <c r="AJ31" i="5"/>
  <c r="AS29" i="5"/>
  <c r="AL29" i="5"/>
  <c r="AU27" i="5"/>
  <c r="AN27" i="5"/>
  <c r="AR23" i="5"/>
  <c r="AK23" i="5"/>
  <c r="AM21" i="5"/>
  <c r="AT21" i="5"/>
  <c r="AQ20" i="5"/>
  <c r="AJ20" i="5"/>
  <c r="AO35" i="5"/>
  <c r="AH35" i="5"/>
  <c r="AP30" i="5"/>
  <c r="AI30" i="5"/>
  <c r="AK26" i="5"/>
  <c r="AR26" i="5"/>
  <c r="AM22" i="5"/>
  <c r="AT22" i="5"/>
  <c r="AS21" i="15"/>
  <c r="AL21" i="15"/>
  <c r="AO28" i="15"/>
  <c r="AH28" i="15"/>
  <c r="AM24" i="16"/>
  <c r="AT24" i="16"/>
  <c r="AK27" i="16"/>
  <c r="AR27" i="16"/>
  <c r="AU27" i="17"/>
  <c r="AN27" i="17"/>
  <c r="AO36" i="17"/>
  <c r="AH36" i="17"/>
  <c r="AL34" i="18"/>
  <c r="AS34" i="18"/>
  <c r="AM18" i="18"/>
  <c r="AT18" i="18"/>
  <c r="AU27" i="15"/>
  <c r="AN27" i="15"/>
  <c r="AJ10" i="15"/>
  <c r="AQ10" i="15"/>
  <c r="AR15" i="15"/>
  <c r="AK15" i="15"/>
  <c r="AO35" i="16"/>
  <c r="AH35" i="16"/>
  <c r="AK19" i="16"/>
  <c r="AR19" i="16"/>
  <c r="AJ26" i="17"/>
  <c r="AQ26" i="17"/>
  <c r="AP38" i="17"/>
  <c r="AI38" i="17"/>
  <c r="AR11" i="15"/>
  <c r="AK11" i="15"/>
  <c r="AT28" i="15"/>
  <c r="AM28" i="15"/>
  <c r="AM12" i="16"/>
  <c r="AT12" i="16"/>
  <c r="AQ18" i="16"/>
  <c r="AJ18" i="16"/>
  <c r="AI22" i="16"/>
  <c r="AP22" i="16"/>
  <c r="AL19" i="17"/>
  <c r="AS19" i="17"/>
  <c r="AK17" i="17"/>
  <c r="AR17" i="17"/>
  <c r="AP34" i="18"/>
  <c r="AI34" i="18"/>
  <c r="AL22" i="18"/>
  <c r="AS22" i="18"/>
  <c r="AL27" i="15"/>
  <c r="AS27" i="15"/>
  <c r="AS32" i="15"/>
  <c r="AL32" i="15"/>
  <c r="AR17" i="15"/>
  <c r="AK17" i="15"/>
  <c r="AU20" i="16"/>
  <c r="AN20" i="16"/>
  <c r="AU37" i="17"/>
  <c r="AN37" i="17"/>
  <c r="AJ30" i="17"/>
  <c r="AQ30" i="17"/>
  <c r="AS21" i="18"/>
  <c r="AL21" i="18"/>
  <c r="AM35" i="18"/>
  <c r="AT35" i="18"/>
  <c r="AU27" i="18"/>
  <c r="AN27" i="18"/>
  <c r="AU16" i="18"/>
  <c r="AN16" i="18"/>
  <c r="AI13" i="18"/>
  <c r="AP13" i="18"/>
  <c r="AS12" i="18"/>
  <c r="AL12" i="18"/>
  <c r="AU21" i="19"/>
  <c r="AN21" i="19"/>
  <c r="AO20" i="19"/>
  <c r="AH20" i="19"/>
  <c r="AO35" i="19"/>
  <c r="AH35" i="19"/>
  <c r="AO18" i="19"/>
  <c r="AH18" i="19"/>
  <c r="AM26" i="19"/>
  <c r="AT26" i="19"/>
  <c r="AO28" i="19"/>
  <c r="AH28" i="19"/>
  <c r="AK14" i="19"/>
  <c r="AR14" i="19"/>
  <c r="AS14" i="20"/>
  <c r="AL14" i="20"/>
  <c r="AK29" i="20"/>
  <c r="AR29" i="20"/>
  <c r="AQ25" i="20"/>
  <c r="AJ25" i="20"/>
  <c r="AL31" i="20"/>
  <c r="AS31" i="20"/>
  <c r="AT33" i="20"/>
  <c r="AM33" i="20"/>
  <c r="AR16" i="20"/>
  <c r="AK16" i="20"/>
  <c r="AI33" i="15"/>
  <c r="AP33" i="15"/>
  <c r="AJ34" i="15"/>
  <c r="AQ34" i="15"/>
  <c r="AP26" i="15"/>
  <c r="AI26" i="15"/>
  <c r="AO21" i="15"/>
  <c r="AH21" i="15"/>
  <c r="AN9" i="15"/>
  <c r="AU9" i="15"/>
  <c r="AT36" i="15"/>
  <c r="AM36" i="15"/>
  <c r="AN28" i="15"/>
  <c r="AU28" i="15"/>
  <c r="AS31" i="15"/>
  <c r="AL31" i="15"/>
  <c r="AR19" i="15"/>
  <c r="AK19" i="15"/>
  <c r="AQ17" i="15"/>
  <c r="AJ17" i="15"/>
  <c r="AR16" i="16"/>
  <c r="AK16" i="16"/>
  <c r="AT15" i="16"/>
  <c r="AM15" i="16"/>
  <c r="AL26" i="16"/>
  <c r="AS26" i="16"/>
  <c r="AU13" i="16"/>
  <c r="AN13" i="16"/>
  <c r="AS35" i="16"/>
  <c r="AL35" i="16"/>
  <c r="AI30" i="16"/>
  <c r="AP30" i="16"/>
  <c r="AM22" i="16"/>
  <c r="AT22" i="16"/>
  <c r="AO33" i="16"/>
  <c r="AH33" i="16"/>
  <c r="AU23" i="16"/>
  <c r="AN23" i="16"/>
  <c r="AN32" i="17"/>
  <c r="AU32" i="17"/>
  <c r="AM19" i="17"/>
  <c r="AT19" i="17"/>
  <c r="AO16" i="17"/>
  <c r="AH16" i="17"/>
  <c r="AI25" i="17"/>
  <c r="AP25" i="17"/>
  <c r="AP36" i="17"/>
  <c r="AI36" i="17"/>
  <c r="AK14" i="17"/>
  <c r="AR14" i="17"/>
  <c r="AI33" i="17"/>
  <c r="AP33" i="17"/>
  <c r="AH21" i="17"/>
  <c r="AO21" i="17"/>
  <c r="AS29" i="17"/>
  <c r="AL29" i="17"/>
  <c r="AI39" i="17"/>
  <c r="AP39" i="17"/>
  <c r="AN21" i="18"/>
  <c r="AU21" i="18"/>
  <c r="AU32" i="18"/>
  <c r="AN32" i="18"/>
  <c r="AJ22" i="18"/>
  <c r="AQ22" i="18"/>
  <c r="AQ15" i="18"/>
  <c r="AJ15" i="18"/>
  <c r="AJ35" i="18"/>
  <c r="AQ35" i="18"/>
  <c r="AT33" i="18"/>
  <c r="AM33" i="18"/>
  <c r="AQ30" i="18"/>
  <c r="AJ30" i="18"/>
  <c r="AU9" i="18"/>
  <c r="AN9" i="18"/>
  <c r="AR23" i="19"/>
  <c r="AK23" i="19"/>
  <c r="AI17" i="19"/>
  <c r="AP17" i="19"/>
  <c r="AI11" i="19"/>
  <c r="AP11" i="19"/>
  <c r="AL35" i="19"/>
  <c r="AS35" i="19"/>
  <c r="AM18" i="19"/>
  <c r="AT18" i="19"/>
  <c r="AQ26" i="19"/>
  <c r="AJ26" i="19"/>
  <c r="AM28" i="19"/>
  <c r="AT28" i="19"/>
  <c r="AM14" i="19"/>
  <c r="AT14" i="19"/>
  <c r="AT23" i="20"/>
  <c r="AM23" i="20"/>
  <c r="AP27" i="20"/>
  <c r="AI27" i="20"/>
  <c r="AK15" i="20"/>
  <c r="AR15" i="20"/>
  <c r="AP31" i="20"/>
  <c r="AI31" i="20"/>
  <c r="AP17" i="20"/>
  <c r="AI17" i="20"/>
  <c r="AK8" i="20"/>
  <c r="AR8" i="20"/>
  <c r="AR25" i="15"/>
  <c r="AK25" i="15"/>
  <c r="AU34" i="15"/>
  <c r="AN34" i="15"/>
  <c r="AU22" i="15"/>
  <c r="AN22" i="15"/>
  <c r="AR23" i="15"/>
  <c r="AK23" i="15"/>
  <c r="AT10" i="15"/>
  <c r="AM10" i="15"/>
  <c r="AU24" i="15"/>
  <c r="AN24" i="15"/>
  <c r="AM31" i="15"/>
  <c r="AT31" i="15"/>
  <c r="AN12" i="15"/>
  <c r="AU12" i="15"/>
  <c r="AT18" i="15"/>
  <c r="AM18" i="15"/>
  <c r="AS17" i="15"/>
  <c r="AL17" i="15"/>
  <c r="AL24" i="16"/>
  <c r="AS24" i="16"/>
  <c r="AO15" i="16"/>
  <c r="AH15" i="16"/>
  <c r="AO28" i="16"/>
  <c r="AH28" i="16"/>
  <c r="AM18" i="16"/>
  <c r="AT18" i="16"/>
  <c r="AU30" i="16"/>
  <c r="AN30" i="16"/>
  <c r="AJ17" i="16"/>
  <c r="AQ17" i="16"/>
  <c r="AK33" i="16"/>
  <c r="AR33" i="16"/>
  <c r="AN19" i="16"/>
  <c r="AU19" i="16"/>
  <c r="AP28" i="17"/>
  <c r="AI28" i="17"/>
  <c r="AI16" i="17"/>
  <c r="AP16" i="17"/>
  <c r="AM18" i="17"/>
  <c r="AT18" i="17"/>
  <c r="AO40" i="17"/>
  <c r="AH40" i="17"/>
  <c r="AL31" i="17"/>
  <c r="AS31" i="17"/>
  <c r="AI35" i="17"/>
  <c r="AP35" i="17"/>
  <c r="AH29" i="17"/>
  <c r="AO29" i="17"/>
  <c r="AS34" i="17"/>
  <c r="AL34" i="17"/>
  <c r="AO25" i="18"/>
  <c r="AH25" i="18"/>
  <c r="AO19" i="18"/>
  <c r="AH19" i="18"/>
  <c r="AU26" i="18"/>
  <c r="AN26" i="18"/>
  <c r="AS14" i="18"/>
  <c r="AL14" i="18"/>
  <c r="AT10" i="18"/>
  <c r="AM10" i="18"/>
  <c r="AT31" i="18"/>
  <c r="AM31" i="18"/>
  <c r="AT20" i="18"/>
  <c r="AM20" i="18"/>
  <c r="AS29" i="18"/>
  <c r="AL29" i="18"/>
  <c r="AM13" i="18"/>
  <c r="AT13" i="18"/>
  <c r="AU12" i="18"/>
  <c r="AN12" i="18"/>
  <c r="AM25" i="19"/>
  <c r="AT25" i="19"/>
  <c r="AQ10" i="19"/>
  <c r="AJ10" i="19"/>
  <c r="AI9" i="19"/>
  <c r="AP9" i="19"/>
  <c r="AQ31" i="19"/>
  <c r="AJ31" i="19"/>
  <c r="AJ18" i="19"/>
  <c r="AQ18" i="19"/>
  <c r="AK28" i="19"/>
  <c r="AR28" i="19"/>
  <c r="AI15" i="19"/>
  <c r="AP15" i="19"/>
  <c r="AR18" i="20"/>
  <c r="AK18" i="20"/>
  <c r="AS28" i="20"/>
  <c r="AL28" i="20"/>
  <c r="AU19" i="20"/>
  <c r="AN19" i="20"/>
  <c r="AH25" i="20"/>
  <c r="AO25" i="20"/>
  <c r="AJ31" i="20"/>
  <c r="AQ31" i="20"/>
  <c r="AN17" i="20"/>
  <c r="AU17" i="20"/>
  <c r="AR33" i="15"/>
  <c r="AK33" i="15"/>
  <c r="AO27" i="15"/>
  <c r="AH27" i="15"/>
  <c r="AU26" i="15"/>
  <c r="AN26" i="15"/>
  <c r="AU21" i="15"/>
  <c r="AN21" i="15"/>
  <c r="AM13" i="15"/>
  <c r="AT13" i="15"/>
  <c r="AK32" i="15"/>
  <c r="AR32" i="15"/>
  <c r="AS24" i="15"/>
  <c r="AL24" i="15"/>
  <c r="AT16" i="15"/>
  <c r="AM16" i="15"/>
  <c r="AS15" i="15"/>
  <c r="AL15" i="15"/>
  <c r="AM17" i="15"/>
  <c r="AT17" i="15"/>
  <c r="AO29" i="16"/>
  <c r="AH29" i="16"/>
  <c r="AO31" i="16"/>
  <c r="AH31" i="16"/>
  <c r="AK26" i="16"/>
  <c r="AR26" i="16"/>
  <c r="AM13" i="16"/>
  <c r="AT13" i="16"/>
  <c r="AM35" i="16"/>
  <c r="AT35" i="16"/>
  <c r="AT21" i="16"/>
  <c r="AM21" i="16"/>
  <c r="AM27" i="16"/>
  <c r="AT27" i="16"/>
  <c r="AU11" i="16"/>
  <c r="AN11" i="16"/>
  <c r="AI36" i="16"/>
  <c r="AP36" i="16"/>
  <c r="AS14" i="16"/>
  <c r="AL14" i="16"/>
  <c r="AI23" i="17"/>
  <c r="AP23" i="17"/>
  <c r="AT28" i="17"/>
  <c r="AM28" i="17"/>
  <c r="AK16" i="17"/>
  <c r="AR16" i="17"/>
  <c r="AS25" i="17"/>
  <c r="AL25" i="17"/>
  <c r="AS40" i="17"/>
  <c r="AL40" i="17"/>
  <c r="AJ14" i="17"/>
  <c r="AQ14" i="17"/>
  <c r="AO35" i="17"/>
  <c r="AH35" i="17"/>
  <c r="AR15" i="17"/>
  <c r="AK15" i="17"/>
  <c r="AS38" i="17"/>
  <c r="AL38" i="17"/>
  <c r="AT34" i="18"/>
  <c r="AM34" i="18"/>
  <c r="AN19" i="18"/>
  <c r="AU19" i="18"/>
  <c r="AP32" i="18"/>
  <c r="AI32" i="18"/>
  <c r="AH22" i="18"/>
  <c r="AO22" i="18"/>
  <c r="AN14" i="18"/>
  <c r="AU14" i="18"/>
  <c r="AU10" i="18"/>
  <c r="AN10" i="18"/>
  <c r="AL31" i="18"/>
  <c r="AS31" i="18"/>
  <c r="AO33" i="18"/>
  <c r="AH33" i="18"/>
  <c r="AT29" i="18"/>
  <c r="AM29" i="18"/>
  <c r="AS9" i="18"/>
  <c r="AL9" i="18"/>
  <c r="AM23" i="19"/>
  <c r="AT23" i="19"/>
  <c r="AS21" i="19"/>
  <c r="AL21" i="19"/>
  <c r="AR11" i="19"/>
  <c r="AK11" i="19"/>
  <c r="AO12" i="19"/>
  <c r="AH12" i="19"/>
  <c r="AM31" i="19"/>
  <c r="AT31" i="19"/>
  <c r="AM29" i="19"/>
  <c r="AT29" i="19"/>
  <c r="AK32" i="19"/>
  <c r="AR32" i="19"/>
  <c r="AU19" i="19"/>
  <c r="AN19" i="19"/>
  <c r="AU23" i="20"/>
  <c r="AN23" i="20"/>
  <c r="AN10" i="20"/>
  <c r="AU10" i="20"/>
  <c r="AH27" i="20"/>
  <c r="AO27" i="20"/>
  <c r="AJ9" i="20"/>
  <c r="AQ9" i="20"/>
  <c r="AH35" i="20"/>
  <c r="AO35" i="20"/>
  <c r="AR20" i="20"/>
  <c r="AK20" i="20"/>
  <c r="AS18" i="19"/>
  <c r="AL18" i="19"/>
  <c r="AU33" i="19"/>
  <c r="AN33" i="19"/>
  <c r="AS22" i="19"/>
  <c r="AL22" i="19"/>
  <c r="AP28" i="19"/>
  <c r="AI28" i="19"/>
  <c r="AU27" i="19"/>
  <c r="AN27" i="19"/>
  <c r="AM15" i="19"/>
  <c r="AT15" i="19"/>
  <c r="AS24" i="19"/>
  <c r="AL24" i="19"/>
  <c r="AL23" i="20"/>
  <c r="AS23" i="20"/>
  <c r="AN14" i="20"/>
  <c r="AU14" i="20"/>
  <c r="AO12" i="20"/>
  <c r="AH12" i="20"/>
  <c r="AT28" i="20"/>
  <c r="AM28" i="20"/>
  <c r="AR19" i="20"/>
  <c r="AK19" i="20"/>
  <c r="AN11" i="20"/>
  <c r="AU11" i="20"/>
  <c r="AL25" i="20"/>
  <c r="AS25" i="20"/>
  <c r="AH22" i="20"/>
  <c r="AO22" i="20"/>
  <c r="AT31" i="20"/>
  <c r="AM31" i="20"/>
  <c r="AR26" i="20"/>
  <c r="AK26" i="20"/>
  <c r="AT21" i="20"/>
  <c r="AM21" i="20"/>
  <c r="AN20" i="20"/>
  <c r="AU20" i="20"/>
  <c r="AH33" i="15"/>
  <c r="AO33" i="15"/>
  <c r="AM11" i="15"/>
  <c r="AT11" i="15"/>
  <c r="AO26" i="15"/>
  <c r="AH26" i="15"/>
  <c r="AQ21" i="15"/>
  <c r="AJ21" i="15"/>
  <c r="AO13" i="15"/>
  <c r="AH13" i="15"/>
  <c r="AO32" i="15"/>
  <c r="AH32" i="15"/>
  <c r="AT24" i="15"/>
  <c r="AM24" i="15"/>
  <c r="AQ35" i="15"/>
  <c r="AJ35" i="15"/>
  <c r="AQ16" i="15"/>
  <c r="AJ16" i="15"/>
  <c r="AI15" i="15"/>
  <c r="AP15" i="15"/>
  <c r="AO14" i="15"/>
  <c r="AH14" i="15"/>
  <c r="AL16" i="16"/>
  <c r="AS16" i="16"/>
  <c r="AI24" i="16"/>
  <c r="AP24" i="16"/>
  <c r="AI32" i="16"/>
  <c r="AP32" i="16"/>
  <c r="AK13" i="16"/>
  <c r="AR13" i="16"/>
  <c r="AI18" i="16"/>
  <c r="AP18" i="16"/>
  <c r="AO21" i="16"/>
  <c r="AH21" i="16"/>
  <c r="AM30" i="16"/>
  <c r="AT30" i="16"/>
  <c r="AR22" i="16"/>
  <c r="AK22" i="16"/>
  <c r="AM11" i="16"/>
  <c r="AT11" i="16"/>
  <c r="AS33" i="16"/>
  <c r="AL33" i="16"/>
  <c r="AU10" i="16"/>
  <c r="AN10" i="16"/>
  <c r="AQ19" i="16"/>
  <c r="AJ19" i="16"/>
  <c r="AQ27" i="17"/>
  <c r="AJ27" i="17"/>
  <c r="AQ19" i="17"/>
  <c r="AJ19" i="17"/>
  <c r="AS20" i="17"/>
  <c r="AL20" i="17"/>
  <c r="AM37" i="17"/>
  <c r="AT37" i="17"/>
  <c r="AO18" i="17"/>
  <c r="AH18" i="17"/>
  <c r="AK36" i="17"/>
  <c r="AR36" i="17"/>
  <c r="AT14" i="17"/>
  <c r="AM14" i="17"/>
  <c r="AH31" i="17"/>
  <c r="AO31" i="17"/>
  <c r="AU35" i="17"/>
  <c r="AN35" i="17"/>
  <c r="AQ17" i="17"/>
  <c r="AJ17" i="17"/>
  <c r="AK38" i="17"/>
  <c r="AR38" i="17"/>
  <c r="AI41" i="17"/>
  <c r="AP41" i="17"/>
  <c r="AH34" i="18"/>
  <c r="AO34" i="18"/>
  <c r="AI19" i="18"/>
  <c r="AP19" i="18"/>
  <c r="AH28" i="18"/>
  <c r="AO28" i="18"/>
  <c r="AR22" i="18"/>
  <c r="AK22" i="18"/>
  <c r="AT14" i="18"/>
  <c r="AM14" i="18"/>
  <c r="AI15" i="18"/>
  <c r="AP15" i="18"/>
  <c r="AI35" i="18"/>
  <c r="AP35" i="18"/>
  <c r="AQ20" i="18"/>
  <c r="AJ20" i="18"/>
  <c r="AK29" i="18"/>
  <c r="AR29" i="18"/>
  <c r="AU23" i="18"/>
  <c r="AN23" i="18"/>
  <c r="AO12" i="18"/>
  <c r="AH12" i="18"/>
  <c r="AQ23" i="19"/>
  <c r="AJ23" i="19"/>
  <c r="AQ21" i="19"/>
  <c r="AJ21" i="19"/>
  <c r="AO11" i="19"/>
  <c r="AH11" i="19"/>
  <c r="AQ9" i="19"/>
  <c r="AJ9" i="19"/>
  <c r="AQ34" i="19"/>
  <c r="AJ34" i="19"/>
  <c r="AP18" i="19"/>
  <c r="AI18" i="19"/>
  <c r="AU22" i="19"/>
  <c r="AN22" i="19"/>
  <c r="AU30" i="19"/>
  <c r="AN30" i="19"/>
  <c r="AQ19" i="19"/>
  <c r="AJ19" i="19"/>
  <c r="AI24" i="19"/>
  <c r="AP24" i="19"/>
  <c r="AP23" i="20"/>
  <c r="AI23" i="20"/>
  <c r="AQ10" i="20"/>
  <c r="AJ10" i="20"/>
  <c r="AJ32" i="20"/>
  <c r="AQ32" i="20"/>
  <c r="AP29" i="20"/>
  <c r="AI29" i="20"/>
  <c r="AI11" i="20"/>
  <c r="AP11" i="20"/>
  <c r="AH24" i="20"/>
  <c r="AO24" i="20"/>
  <c r="AH31" i="20"/>
  <c r="AO31" i="20"/>
  <c r="AJ26" i="20"/>
  <c r="AQ26" i="20"/>
  <c r="AH21" i="20"/>
  <c r="AO21" i="20"/>
  <c r="AP16" i="20"/>
  <c r="AI16" i="20"/>
  <c r="AL13" i="20"/>
  <c r="AS13" i="20"/>
  <c r="AP19" i="16"/>
  <c r="AI19" i="16"/>
  <c r="AS8" i="19"/>
  <c r="AL8" i="19"/>
  <c r="AM11" i="18"/>
  <c r="AT11" i="18"/>
  <c r="AQ8" i="19"/>
  <c r="AJ8" i="19"/>
  <c r="AK8" i="19"/>
  <c r="AR8" i="19"/>
  <c r="AH13" i="20"/>
  <c r="AO13" i="20"/>
  <c r="AS10" i="22"/>
  <c r="AL10" i="22"/>
  <c r="AI23" i="22"/>
  <c r="AP23" i="22"/>
  <c r="AQ21" i="22"/>
  <c r="AJ21" i="22"/>
  <c r="AT28" i="22"/>
  <c r="AM28" i="22"/>
  <c r="AM29" i="22"/>
  <c r="AT29" i="22"/>
  <c r="AK22" i="22"/>
  <c r="AR22" i="22"/>
  <c r="AO17" i="22"/>
  <c r="AH17" i="22"/>
  <c r="AS11" i="22"/>
  <c r="AL11" i="22"/>
  <c r="AM31" i="22"/>
  <c r="AT31" i="22"/>
  <c r="AK16" i="22"/>
  <c r="AR16" i="22"/>
  <c r="AT34" i="22"/>
  <c r="AM34" i="22"/>
  <c r="AK25" i="22"/>
  <c r="AR25" i="22"/>
  <c r="AM23" i="22"/>
  <c r="AT23" i="22"/>
  <c r="AO32" i="22"/>
  <c r="AH32" i="22"/>
  <c r="AQ33" i="22"/>
  <c r="AJ33" i="22"/>
  <c r="AU26" i="22"/>
  <c r="AN26" i="22"/>
  <c r="AT18" i="22"/>
  <c r="AM18" i="22"/>
  <c r="AU17" i="22"/>
  <c r="AN17" i="22"/>
  <c r="AI15" i="22"/>
  <c r="AP15" i="22"/>
  <c r="AO31" i="22"/>
  <c r="AH31" i="22"/>
  <c r="AQ16" i="22"/>
  <c r="AJ16" i="22"/>
  <c r="AO34" i="22"/>
  <c r="AH34" i="22"/>
  <c r="AO25" i="22"/>
  <c r="AH25" i="22"/>
  <c r="AK9" i="22"/>
  <c r="AR9" i="22"/>
  <c r="AS19" i="22"/>
  <c r="AL19" i="22"/>
  <c r="AS32" i="22"/>
  <c r="AL32" i="22"/>
  <c r="AU33" i="22"/>
  <c r="AN33" i="22"/>
  <c r="AS26" i="22"/>
  <c r="AL26" i="22"/>
  <c r="AO18" i="22"/>
  <c r="AH18" i="22"/>
  <c r="AN13" i="22"/>
  <c r="AU13" i="22"/>
  <c r="AT11" i="22"/>
  <c r="AM11" i="22"/>
  <c r="AL31" i="22"/>
  <c r="AS31" i="22"/>
  <c r="AS16" i="22"/>
  <c r="AL16" i="22"/>
  <c r="AN34" i="22"/>
  <c r="AU34" i="22"/>
  <c r="AM25" i="22"/>
  <c r="AT25" i="22"/>
  <c r="AR10" i="22"/>
  <c r="AK10" i="22"/>
  <c r="AI9" i="22"/>
  <c r="AP9" i="22"/>
  <c r="AU23" i="22"/>
  <c r="AN23" i="22"/>
  <c r="AL21" i="22"/>
  <c r="AS21" i="22"/>
  <c r="AI29" i="22"/>
  <c r="AP29" i="22"/>
  <c r="AN18" i="22"/>
  <c r="AU18" i="22"/>
  <c r="AK17" i="22"/>
  <c r="AR17" i="22"/>
  <c r="AH15" i="22"/>
  <c r="AO15" i="22"/>
  <c r="AI35" i="22"/>
  <c r="AP35" i="22"/>
  <c r="AP16" i="22"/>
  <c r="AI16" i="22"/>
  <c r="AQ25" i="22"/>
  <c r="AJ25" i="22"/>
  <c r="AO8" i="22"/>
  <c r="AH8" i="22"/>
  <c r="AH12" i="22"/>
  <c r="AO12" i="22"/>
  <c r="AU12" i="22"/>
  <c r="AN12" i="22"/>
  <c r="AI15" i="2"/>
  <c r="AP15" i="2"/>
  <c r="AO15" i="2"/>
  <c r="AH15" i="2"/>
  <c r="AN9" i="2"/>
  <c r="AU9" i="2"/>
  <c r="AP9" i="2"/>
  <c r="AI9" i="2"/>
  <c r="AS11" i="2"/>
  <c r="AL11" i="2"/>
  <c r="AU13" i="2"/>
  <c r="AN13" i="2"/>
  <c r="AQ17" i="2"/>
  <c r="AJ17" i="2"/>
  <c r="AS19" i="2"/>
  <c r="AL19" i="2"/>
  <c r="AR26" i="2"/>
  <c r="AR9" i="2"/>
  <c r="AK9" i="2"/>
  <c r="AR13" i="2"/>
  <c r="AK13" i="2"/>
  <c r="AK17" i="2"/>
  <c r="AR17" i="2"/>
  <c r="AQ22" i="2"/>
  <c r="AS26" i="2"/>
  <c r="AQ19" i="5"/>
  <c r="AJ19" i="5"/>
  <c r="AH15" i="5"/>
  <c r="AO15" i="5"/>
  <c r="AO28" i="5"/>
  <c r="AH28" i="5"/>
  <c r="AK41" i="5"/>
  <c r="AR41" i="5"/>
  <c r="AU36" i="5"/>
  <c r="AN36" i="5"/>
  <c r="AO40" i="5"/>
  <c r="AH40" i="5"/>
  <c r="AM42" i="5"/>
  <c r="AT42" i="5"/>
  <c r="AK18" i="5"/>
  <c r="AR18" i="5"/>
  <c r="AJ16" i="5"/>
  <c r="AQ16" i="5"/>
  <c r="AM17" i="5"/>
  <c r="AT17" i="5"/>
  <c r="AT28" i="5"/>
  <c r="AM28" i="5"/>
  <c r="AS37" i="5"/>
  <c r="AL37" i="5"/>
  <c r="AO34" i="5"/>
  <c r="AH34" i="5"/>
  <c r="AP38" i="5"/>
  <c r="AI38" i="5"/>
  <c r="AS42" i="5"/>
  <c r="AL42" i="5"/>
  <c r="AQ18" i="5"/>
  <c r="AJ18" i="5"/>
  <c r="AK16" i="5"/>
  <c r="AR16" i="5"/>
  <c r="AR39" i="5"/>
  <c r="AK39" i="5"/>
  <c r="AU33" i="5"/>
  <c r="AN33" i="5"/>
  <c r="AI29" i="5"/>
  <c r="AP29" i="5"/>
  <c r="AI27" i="5"/>
  <c r="AP27" i="5"/>
  <c r="AK25" i="5"/>
  <c r="AR25" i="5"/>
  <c r="AH23" i="5"/>
  <c r="AO23" i="5"/>
  <c r="AQ21" i="5"/>
  <c r="AJ21" i="5"/>
  <c r="AK20" i="5"/>
  <c r="AR20" i="5"/>
  <c r="AU35" i="5"/>
  <c r="AN35" i="5"/>
  <c r="AQ26" i="5"/>
  <c r="AJ26" i="5"/>
  <c r="AU22" i="5"/>
  <c r="AN22" i="5"/>
  <c r="AK38" i="5"/>
  <c r="AR38" i="5"/>
  <c r="AQ36" i="5"/>
  <c r="AJ36" i="5"/>
  <c r="AS34" i="5"/>
  <c r="AL34" i="5"/>
  <c r="AI41" i="5"/>
  <c r="AP41" i="5"/>
  <c r="AU37" i="5"/>
  <c r="AN37" i="5"/>
  <c r="AT32" i="5"/>
  <c r="AM32" i="5"/>
  <c r="AO24" i="5"/>
  <c r="AH24" i="5"/>
  <c r="AM15" i="5"/>
  <c r="AT15" i="5"/>
  <c r="AH17" i="5"/>
  <c r="AO17" i="5"/>
  <c r="AO19" i="5"/>
  <c r="AH19" i="5"/>
  <c r="AI39" i="5"/>
  <c r="AP39" i="5"/>
  <c r="AS33" i="5"/>
  <c r="AL33" i="5"/>
  <c r="AU31" i="5"/>
  <c r="AN31" i="5"/>
  <c r="AR27" i="5"/>
  <c r="AK27" i="5"/>
  <c r="AM25" i="5"/>
  <c r="AT25" i="5"/>
  <c r="AM23" i="5"/>
  <c r="AT23" i="5"/>
  <c r="AO21" i="5"/>
  <c r="AH21" i="5"/>
  <c r="AI20" i="5"/>
  <c r="AP20" i="5"/>
  <c r="AS35" i="5"/>
  <c r="AL35" i="5"/>
  <c r="AT30" i="5"/>
  <c r="AM30" i="5"/>
  <c r="AQ22" i="5"/>
  <c r="AJ22" i="5"/>
  <c r="AI11" i="15"/>
  <c r="AP11" i="15"/>
  <c r="AS23" i="15"/>
  <c r="AL23" i="15"/>
  <c r="AI20" i="15"/>
  <c r="AP20" i="15"/>
  <c r="AS31" i="16"/>
  <c r="AL31" i="16"/>
  <c r="AS17" i="16"/>
  <c r="AL17" i="16"/>
  <c r="AU19" i="17"/>
  <c r="AN19" i="17"/>
  <c r="AS17" i="17"/>
  <c r="AL17" i="17"/>
  <c r="AI17" i="18"/>
  <c r="AP17" i="18"/>
  <c r="AU24" i="18"/>
  <c r="AN24" i="18"/>
  <c r="AP30" i="15"/>
  <c r="AI30" i="15"/>
  <c r="AO31" i="15"/>
  <c r="AH31" i="15"/>
  <c r="AS14" i="15"/>
  <c r="AL14" i="15"/>
  <c r="AK11" i="16"/>
  <c r="AR11" i="16"/>
  <c r="AQ32" i="17"/>
  <c r="AJ32" i="17"/>
  <c r="AT30" i="17"/>
  <c r="AM30" i="17"/>
  <c r="AR21" i="18"/>
  <c r="AK21" i="18"/>
  <c r="AP22" i="15"/>
  <c r="AI22" i="15"/>
  <c r="AT20" i="15"/>
  <c r="AM20" i="15"/>
  <c r="AT31" i="16"/>
  <c r="AM31" i="16"/>
  <c r="AT25" i="16"/>
  <c r="AM25" i="16"/>
  <c r="AJ33" i="16"/>
  <c r="AQ33" i="16"/>
  <c r="AJ24" i="17"/>
  <c r="AQ24" i="17"/>
  <c r="AO15" i="17"/>
  <c r="AH15" i="17"/>
  <c r="AK25" i="18"/>
  <c r="AR25" i="18"/>
  <c r="AL15" i="18"/>
  <c r="AS15" i="18"/>
  <c r="AK30" i="15"/>
  <c r="AR30" i="15"/>
  <c r="AU35" i="15"/>
  <c r="AN35" i="15"/>
  <c r="AU29" i="16"/>
  <c r="AN29" i="16"/>
  <c r="AO11" i="16"/>
  <c r="AH11" i="16"/>
  <c r="AS18" i="17"/>
  <c r="AL18" i="17"/>
  <c r="AU33" i="17"/>
  <c r="AN33" i="17"/>
  <c r="AT19" i="18"/>
  <c r="AM19" i="18"/>
  <c r="AR35" i="18"/>
  <c r="AK35" i="18"/>
  <c r="AN33" i="18"/>
  <c r="AU33" i="18"/>
  <c r="AN29" i="18"/>
  <c r="AU29" i="18"/>
  <c r="AL13" i="18"/>
  <c r="AS13" i="18"/>
  <c r="AK12" i="18"/>
  <c r="AR12" i="18"/>
  <c r="AS10" i="19"/>
  <c r="AL10" i="19"/>
  <c r="AU12" i="19"/>
  <c r="AN12" i="19"/>
  <c r="AU35" i="19"/>
  <c r="AN35" i="19"/>
  <c r="AK18" i="19"/>
  <c r="AR18" i="19"/>
  <c r="AJ22" i="19"/>
  <c r="AQ22" i="19"/>
  <c r="AP30" i="19"/>
  <c r="AI30" i="19"/>
  <c r="AO24" i="19"/>
  <c r="AH24" i="19"/>
  <c r="AI12" i="20"/>
  <c r="AP12" i="20"/>
  <c r="AL19" i="20"/>
  <c r="AS19" i="20"/>
  <c r="AN24" i="20"/>
  <c r="AU24" i="20"/>
  <c r="AR31" i="20"/>
  <c r="AK31" i="20"/>
  <c r="AL21" i="20"/>
  <c r="AS21" i="20"/>
  <c r="AH14" i="16"/>
  <c r="AO14" i="16"/>
  <c r="AS25" i="15"/>
  <c r="AL25" i="15"/>
  <c r="AO34" i="15"/>
  <c r="AH34" i="15"/>
  <c r="AK22" i="15"/>
  <c r="AR22" i="15"/>
  <c r="AQ23" i="15"/>
  <c r="AJ23" i="15"/>
  <c r="AQ13" i="15"/>
  <c r="AJ13" i="15"/>
  <c r="AK36" i="15"/>
  <c r="AR36" i="15"/>
  <c r="AQ24" i="15"/>
  <c r="AJ24" i="15"/>
  <c r="AS16" i="15"/>
  <c r="AL16" i="15"/>
  <c r="AQ15" i="15"/>
  <c r="AJ15" i="15"/>
  <c r="AH17" i="15"/>
  <c r="AO17" i="15"/>
  <c r="AK29" i="16"/>
  <c r="AR29" i="16"/>
  <c r="AK15" i="16"/>
  <c r="AR15" i="16"/>
  <c r="AI28" i="16"/>
  <c r="AP28" i="16"/>
  <c r="AU34" i="16"/>
  <c r="AN34" i="16"/>
  <c r="AN25" i="16"/>
  <c r="AU25" i="16"/>
  <c r="AS30" i="16"/>
  <c r="AL30" i="16"/>
  <c r="AT17" i="16"/>
  <c r="AM17" i="16"/>
  <c r="AN33" i="16"/>
  <c r="AU33" i="16"/>
  <c r="AJ23" i="16"/>
  <c r="AQ23" i="16"/>
  <c r="AM27" i="17"/>
  <c r="AT27" i="17"/>
  <c r="AQ28" i="17"/>
  <c r="AJ28" i="17"/>
  <c r="AQ16" i="17"/>
  <c r="AJ16" i="17"/>
  <c r="AI18" i="17"/>
  <c r="AP18" i="17"/>
  <c r="AS36" i="17"/>
  <c r="AL36" i="17"/>
  <c r="AK30" i="17"/>
  <c r="AR30" i="17"/>
  <c r="AK35" i="17"/>
  <c r="AR35" i="17"/>
  <c r="AL15" i="17"/>
  <c r="AS15" i="17"/>
  <c r="AU38" i="17"/>
  <c r="AN38" i="17"/>
  <c r="AU34" i="18"/>
  <c r="AN34" i="18"/>
  <c r="AR19" i="18"/>
  <c r="AK19" i="18"/>
  <c r="AI28" i="18"/>
  <c r="AP28" i="18"/>
  <c r="AK18" i="18"/>
  <c r="AR18" i="18"/>
  <c r="AS10" i="18"/>
  <c r="AL10" i="18"/>
  <c r="AH31" i="18"/>
  <c r="AO31" i="18"/>
  <c r="AK16" i="18"/>
  <c r="AR16" i="18"/>
  <c r="AS30" i="18"/>
  <c r="AL30" i="18"/>
  <c r="AJ12" i="18"/>
  <c r="AQ12" i="18"/>
  <c r="AI25" i="19"/>
  <c r="AP25" i="19"/>
  <c r="AK17" i="19"/>
  <c r="AR17" i="19"/>
  <c r="AN20" i="19"/>
  <c r="AU20" i="19"/>
  <c r="AL31" i="19"/>
  <c r="AS31" i="19"/>
  <c r="AN16" i="19"/>
  <c r="AU16" i="19"/>
  <c r="AO22" i="19"/>
  <c r="AH22" i="19"/>
  <c r="AI27" i="19"/>
  <c r="AP27" i="19"/>
  <c r="AQ24" i="19"/>
  <c r="AJ24" i="19"/>
  <c r="AJ14" i="20"/>
  <c r="AQ14" i="20"/>
  <c r="AR27" i="20"/>
  <c r="AK27" i="20"/>
  <c r="AO9" i="20"/>
  <c r="AH9" i="20"/>
  <c r="AP34" i="20"/>
  <c r="AI34" i="20"/>
  <c r="AJ20" i="20"/>
  <c r="AQ20" i="20"/>
  <c r="AM10" i="16"/>
  <c r="AT10" i="16"/>
  <c r="AR27" i="15"/>
  <c r="AK27" i="15"/>
  <c r="AS34" i="15"/>
  <c r="AL34" i="15"/>
  <c r="AK29" i="15"/>
  <c r="AR29" i="15"/>
  <c r="AU23" i="15"/>
  <c r="AN23" i="15"/>
  <c r="AQ36" i="15"/>
  <c r="AJ36" i="15"/>
  <c r="AK20" i="15"/>
  <c r="AR20" i="15"/>
  <c r="AR31" i="15"/>
  <c r="AK31" i="15"/>
  <c r="AQ19" i="15"/>
  <c r="AJ19" i="15"/>
  <c r="AS18" i="15"/>
  <c r="AL18" i="15"/>
  <c r="AS12" i="16"/>
  <c r="AL12" i="16"/>
  <c r="AP31" i="16"/>
  <c r="AI31" i="16"/>
  <c r="AO32" i="16"/>
  <c r="AH32" i="16"/>
  <c r="AS13" i="16"/>
  <c r="AL13" i="16"/>
  <c r="AO25" i="16"/>
  <c r="AH25" i="16"/>
  <c r="AQ27" i="16"/>
  <c r="AJ27" i="16"/>
  <c r="AI11" i="16"/>
  <c r="AP11" i="16"/>
  <c r="AO36" i="16"/>
  <c r="AH36" i="16"/>
  <c r="AT32" i="17"/>
  <c r="AM32" i="17"/>
  <c r="AO24" i="17"/>
  <c r="AH24" i="17"/>
  <c r="AQ37" i="17"/>
  <c r="AJ37" i="17"/>
  <c r="AK18" i="17"/>
  <c r="AR18" i="17"/>
  <c r="AM26" i="17"/>
  <c r="AT26" i="17"/>
  <c r="AR31" i="17"/>
  <c r="AK31" i="17"/>
  <c r="AS21" i="17"/>
  <c r="AL21" i="17"/>
  <c r="AI29" i="17"/>
  <c r="AP29" i="17"/>
  <c r="AO41" i="17"/>
  <c r="AH41" i="17"/>
  <c r="AM25" i="18"/>
  <c r="AT25" i="18"/>
  <c r="AU17" i="18"/>
  <c r="AN17" i="18"/>
  <c r="AU22" i="18"/>
  <c r="AN22" i="18"/>
  <c r="AS24" i="18"/>
  <c r="AL24" i="18"/>
  <c r="AJ8" i="18"/>
  <c r="AQ8" i="18"/>
  <c r="AO27" i="18"/>
  <c r="AH27" i="18"/>
  <c r="AK20" i="18"/>
  <c r="AR20" i="18"/>
  <c r="AI30" i="18"/>
  <c r="AP30" i="18"/>
  <c r="AR13" i="18"/>
  <c r="AK13" i="18"/>
  <c r="AM13" i="19"/>
  <c r="AT13" i="19"/>
  <c r="AL25" i="19"/>
  <c r="AS25" i="19"/>
  <c r="AM11" i="19"/>
  <c r="AT11" i="19"/>
  <c r="AK9" i="19"/>
  <c r="AR9" i="19"/>
  <c r="AI34" i="19"/>
  <c r="AP34" i="19"/>
  <c r="AQ33" i="19"/>
  <c r="AJ33" i="19"/>
  <c r="AU28" i="19"/>
  <c r="AN28" i="19"/>
  <c r="AJ14" i="19"/>
  <c r="AQ14" i="19"/>
  <c r="AP10" i="20"/>
  <c r="AI10" i="20"/>
  <c r="AL27" i="20"/>
  <c r="AS27" i="20"/>
  <c r="AP15" i="20"/>
  <c r="AI15" i="20"/>
  <c r="AR25" i="20"/>
  <c r="AK25" i="20"/>
  <c r="AN34" i="20"/>
  <c r="AU34" i="20"/>
  <c r="AJ16" i="20"/>
  <c r="AQ16" i="20"/>
  <c r="AU33" i="15"/>
  <c r="AN33" i="15"/>
  <c r="AO11" i="15"/>
  <c r="AH11" i="15"/>
  <c r="AS22" i="15"/>
  <c r="AL22" i="15"/>
  <c r="AM23" i="15"/>
  <c r="AT23" i="15"/>
  <c r="AK10" i="15"/>
  <c r="AR10" i="15"/>
  <c r="AU32" i="15"/>
  <c r="AN32" i="15"/>
  <c r="AM35" i="15"/>
  <c r="AT35" i="15"/>
  <c r="AT12" i="15"/>
  <c r="AM12" i="15"/>
  <c r="AU18" i="15"/>
  <c r="AN18" i="15"/>
  <c r="AI12" i="16"/>
  <c r="AP12" i="16"/>
  <c r="AM29" i="16"/>
  <c r="AT29" i="16"/>
  <c r="AU15" i="16"/>
  <c r="AN15" i="16"/>
  <c r="AQ26" i="16"/>
  <c r="AJ26" i="16"/>
  <c r="AQ34" i="16"/>
  <c r="AJ34" i="16"/>
  <c r="AK35" i="16"/>
  <c r="AR35" i="16"/>
  <c r="AM20" i="16"/>
  <c r="AT20" i="16"/>
  <c r="AS22" i="16"/>
  <c r="AL22" i="16"/>
  <c r="AS37" i="16"/>
  <c r="AL37" i="16"/>
  <c r="AK36" i="16"/>
  <c r="AR36" i="16"/>
  <c r="AO32" i="17"/>
  <c r="AH32" i="17"/>
  <c r="AI19" i="17"/>
  <c r="AP19" i="17"/>
  <c r="AS24" i="17"/>
  <c r="AL24" i="17"/>
  <c r="AT16" i="17"/>
  <c r="AM16" i="17"/>
  <c r="AQ18" i="17"/>
  <c r="AJ18" i="17"/>
  <c r="AU36" i="17"/>
  <c r="AN36" i="17"/>
  <c r="AI31" i="17"/>
  <c r="AP31" i="17"/>
  <c r="AR21" i="17"/>
  <c r="AK21" i="17"/>
  <c r="AU15" i="17"/>
  <c r="AN15" i="17"/>
  <c r="AO34" i="17"/>
  <c r="AH34" i="17"/>
  <c r="AK34" i="18"/>
  <c r="AR34" i="18"/>
  <c r="AL19" i="18"/>
  <c r="AS19" i="18"/>
  <c r="AL28" i="18"/>
  <c r="AS28" i="18"/>
  <c r="AT22" i="18"/>
  <c r="AM22" i="18"/>
  <c r="AQ24" i="18"/>
  <c r="AJ24" i="18"/>
  <c r="AP8" i="18"/>
  <c r="AI8" i="18"/>
  <c r="AR31" i="18"/>
  <c r="AK31" i="18"/>
  <c r="AP20" i="18"/>
  <c r="AI20" i="18"/>
  <c r="AR23" i="18"/>
  <c r="AK23" i="18"/>
  <c r="AI9" i="18"/>
  <c r="AP9" i="18"/>
  <c r="AL23" i="19"/>
  <c r="AS23" i="19"/>
  <c r="AU17" i="19"/>
  <c r="AN17" i="19"/>
  <c r="AU11" i="19"/>
  <c r="AN11" i="19"/>
  <c r="AM9" i="19"/>
  <c r="AT9" i="19"/>
  <c r="AU31" i="19"/>
  <c r="AN31" i="19"/>
  <c r="AK16" i="19"/>
  <c r="AR16" i="19"/>
  <c r="AJ30" i="19"/>
  <c r="AQ30" i="19"/>
  <c r="AU15" i="19"/>
  <c r="AN15" i="19"/>
  <c r="AM18" i="20"/>
  <c r="AT18" i="20"/>
  <c r="AT12" i="20"/>
  <c r="AM12" i="20"/>
  <c r="AH15" i="20"/>
  <c r="AO15" i="20"/>
  <c r="AT25" i="20"/>
  <c r="AM25" i="20"/>
  <c r="AR35" i="20"/>
  <c r="AK35" i="20"/>
  <c r="AT8" i="20"/>
  <c r="AM8" i="20"/>
  <c r="AU18" i="19"/>
  <c r="AN18" i="19"/>
  <c r="AL33" i="19"/>
  <c r="AS33" i="19"/>
  <c r="AT22" i="19"/>
  <c r="AM22" i="19"/>
  <c r="AM30" i="19"/>
  <c r="AT30" i="19"/>
  <c r="AR19" i="19"/>
  <c r="AK19" i="19"/>
  <c r="AS14" i="19"/>
  <c r="AL14" i="19"/>
  <c r="AJ30" i="20"/>
  <c r="AQ30" i="20"/>
  <c r="AL18" i="20"/>
  <c r="AS18" i="20"/>
  <c r="AR10" i="20"/>
  <c r="AK10" i="20"/>
  <c r="AH32" i="20"/>
  <c r="AO32" i="20"/>
  <c r="AN27" i="20"/>
  <c r="AU27" i="20"/>
  <c r="AT19" i="20"/>
  <c r="AM19" i="20"/>
  <c r="AS11" i="20"/>
  <c r="AL11" i="20"/>
  <c r="AN25" i="20"/>
  <c r="AU25" i="20"/>
  <c r="AR22" i="20"/>
  <c r="AK22" i="20"/>
  <c r="AU31" i="20"/>
  <c r="AN31" i="20"/>
  <c r="AT26" i="20"/>
  <c r="AM26" i="20"/>
  <c r="AK21" i="20"/>
  <c r="AR21" i="20"/>
  <c r="AL20" i="20"/>
  <c r="AS20" i="20"/>
  <c r="AQ33" i="15"/>
  <c r="AJ33" i="15"/>
  <c r="AP34" i="15"/>
  <c r="AI34" i="15"/>
  <c r="AJ26" i="15"/>
  <c r="AQ26" i="15"/>
  <c r="AI23" i="15"/>
  <c r="AP23" i="15"/>
  <c r="AI13" i="15"/>
  <c r="AP13" i="15"/>
  <c r="AQ32" i="15"/>
  <c r="AJ32" i="15"/>
  <c r="AO24" i="15"/>
  <c r="AH24" i="15"/>
  <c r="AO35" i="15"/>
  <c r="AH35" i="15"/>
  <c r="AO12" i="15"/>
  <c r="AH12" i="15"/>
  <c r="AJ18" i="15"/>
  <c r="AQ18" i="15"/>
  <c r="AI17" i="15"/>
  <c r="AP17" i="15"/>
  <c r="AQ16" i="16"/>
  <c r="AJ16" i="16"/>
  <c r="AQ24" i="16"/>
  <c r="AJ24" i="16"/>
  <c r="AQ32" i="16"/>
  <c r="AJ32" i="16"/>
  <c r="AP13" i="16"/>
  <c r="AI13" i="16"/>
  <c r="AQ35" i="16"/>
  <c r="AJ35" i="16"/>
  <c r="AP21" i="16"/>
  <c r="AI21" i="16"/>
  <c r="AQ30" i="16"/>
  <c r="AJ30" i="16"/>
  <c r="AH22" i="16"/>
  <c r="AO22" i="16"/>
  <c r="AQ11" i="16"/>
  <c r="AJ11" i="16"/>
  <c r="AI33" i="16"/>
  <c r="AP33" i="16"/>
  <c r="AU14" i="16"/>
  <c r="AN14" i="16"/>
  <c r="AK32" i="17"/>
  <c r="AR32" i="17"/>
  <c r="AH23" i="17"/>
  <c r="AO23" i="17"/>
  <c r="AK28" i="17"/>
  <c r="AR28" i="17"/>
  <c r="AU20" i="17"/>
  <c r="AN20" i="17"/>
  <c r="AK25" i="17"/>
  <c r="AR25" i="17"/>
  <c r="AM22" i="17"/>
  <c r="AT22" i="17"/>
  <c r="AQ36" i="17"/>
  <c r="AJ36" i="17"/>
  <c r="AP14" i="17"/>
  <c r="AI14" i="17"/>
  <c r="AU31" i="17"/>
  <c r="AN31" i="17"/>
  <c r="AM35" i="17"/>
  <c r="AT35" i="17"/>
  <c r="AM17" i="17"/>
  <c r="AT17" i="17"/>
  <c r="AO38" i="17"/>
  <c r="AH38" i="17"/>
  <c r="AO39" i="17"/>
  <c r="AH39" i="17"/>
  <c r="AQ25" i="18"/>
  <c r="AJ25" i="18"/>
  <c r="AL17" i="18"/>
  <c r="AS17" i="18"/>
  <c r="AQ28" i="18"/>
  <c r="AJ28" i="18"/>
  <c r="AP22" i="18"/>
  <c r="AI22" i="18"/>
  <c r="AQ14" i="18"/>
  <c r="AJ14" i="18"/>
  <c r="AQ10" i="18"/>
  <c r="AJ10" i="18"/>
  <c r="AP31" i="18"/>
  <c r="AI31" i="18"/>
  <c r="AH20" i="18"/>
  <c r="AO20" i="18"/>
  <c r="AI29" i="18"/>
  <c r="AP29" i="18"/>
  <c r="AO23" i="18"/>
  <c r="AH23" i="18"/>
  <c r="AQ13" i="19"/>
  <c r="AJ13" i="19"/>
  <c r="AQ25" i="19"/>
  <c r="AJ25" i="19"/>
  <c r="AQ17" i="19"/>
  <c r="AJ17" i="19"/>
  <c r="AQ11" i="19"/>
  <c r="AJ11" i="19"/>
  <c r="AH9" i="19"/>
  <c r="AO9" i="19"/>
  <c r="AO34" i="19"/>
  <c r="AH34" i="19"/>
  <c r="AI16" i="19"/>
  <c r="AP16" i="19"/>
  <c r="AJ32" i="19"/>
  <c r="AQ32" i="19"/>
  <c r="AO30" i="19"/>
  <c r="AH30" i="19"/>
  <c r="AO15" i="19"/>
  <c r="AH15" i="19"/>
  <c r="AM30" i="20"/>
  <c r="AT30" i="20"/>
  <c r="AP18" i="20"/>
  <c r="AI18" i="20"/>
  <c r="AJ12" i="20"/>
  <c r="AQ12" i="20"/>
  <c r="AJ28" i="20"/>
  <c r="AQ28" i="20"/>
  <c r="AH19" i="20"/>
  <c r="AO19" i="20"/>
  <c r="AP9" i="20"/>
  <c r="AI9" i="20"/>
  <c r="AJ22" i="20"/>
  <c r="AQ22" i="20"/>
  <c r="AJ34" i="20"/>
  <c r="AQ34" i="20"/>
  <c r="AN33" i="20"/>
  <c r="AU33" i="20"/>
  <c r="AQ17" i="20"/>
  <c r="AJ17" i="20"/>
  <c r="AP8" i="20"/>
  <c r="AI8" i="20"/>
  <c r="AQ11" i="18"/>
  <c r="AJ11" i="18"/>
  <c r="AU11" i="18"/>
  <c r="AN11" i="18"/>
  <c r="AN8" i="19"/>
  <c r="AU8" i="19"/>
  <c r="AS11" i="18"/>
  <c r="AL11" i="18"/>
  <c r="AQ13" i="20"/>
  <c r="AJ13" i="20"/>
  <c r="AH8" i="20"/>
  <c r="AO8" i="20"/>
  <c r="AQ8" i="22"/>
  <c r="AJ8" i="22"/>
  <c r="AO23" i="22"/>
  <c r="AH23" i="22"/>
  <c r="AK32" i="22"/>
  <c r="AR32" i="22"/>
  <c r="AK33" i="22"/>
  <c r="AR33" i="22"/>
  <c r="AQ26" i="22"/>
  <c r="AJ26" i="22"/>
  <c r="AP18" i="22"/>
  <c r="AI18" i="22"/>
  <c r="AO13" i="22"/>
  <c r="AH13" i="22"/>
  <c r="AU11" i="22"/>
  <c r="AN11" i="22"/>
  <c r="AK31" i="22"/>
  <c r="AR31" i="22"/>
  <c r="AM16" i="22"/>
  <c r="AT16" i="22"/>
  <c r="AK34" i="22"/>
  <c r="AR34" i="22"/>
  <c r="AU25" i="22"/>
  <c r="AN25" i="22"/>
  <c r="AL23" i="22"/>
  <c r="AS23" i="22"/>
  <c r="AJ32" i="22"/>
  <c r="AQ32" i="22"/>
  <c r="AO33" i="22"/>
  <c r="AH33" i="22"/>
  <c r="AM26" i="22"/>
  <c r="AT26" i="22"/>
  <c r="AK18" i="22"/>
  <c r="AR18" i="22"/>
  <c r="AS17" i="22"/>
  <c r="AL17" i="22"/>
  <c r="AP11" i="22"/>
  <c r="AI11" i="22"/>
  <c r="AQ31" i="22"/>
  <c r="AJ31" i="22"/>
  <c r="AQ24" i="22"/>
  <c r="AJ24" i="22"/>
  <c r="AJ30" i="22"/>
  <c r="AQ30" i="22"/>
  <c r="AU20" i="22"/>
  <c r="AN20" i="22"/>
  <c r="AT9" i="22"/>
  <c r="AM9" i="22"/>
  <c r="AK19" i="22"/>
  <c r="AR19" i="22"/>
  <c r="AU32" i="22"/>
  <c r="AN32" i="22"/>
  <c r="AL33" i="22"/>
  <c r="AS33" i="22"/>
  <c r="AO22" i="22"/>
  <c r="AH22" i="22"/>
  <c r="AJ14" i="22"/>
  <c r="AQ14" i="22"/>
  <c r="AI13" i="22"/>
  <c r="AP13" i="22"/>
  <c r="AK11" i="22"/>
  <c r="AR11" i="22"/>
  <c r="AU31" i="22"/>
  <c r="AN31" i="22"/>
  <c r="AN16" i="22"/>
  <c r="AU16" i="22"/>
  <c r="AS34" i="22"/>
  <c r="AL34" i="22"/>
  <c r="AL25" i="22"/>
  <c r="AS25" i="22"/>
  <c r="AH10" i="22"/>
  <c r="AO10" i="22"/>
  <c r="AQ19" i="22"/>
  <c r="AJ19" i="22"/>
  <c r="AH19" i="22"/>
  <c r="AO19" i="22"/>
  <c r="AP32" i="22"/>
  <c r="AI32" i="22"/>
  <c r="AO26" i="22"/>
  <c r="AH26" i="22"/>
  <c r="AS18" i="22"/>
  <c r="AL18" i="22"/>
  <c r="AM17" i="22"/>
  <c r="AT17" i="22"/>
  <c r="AQ15" i="22"/>
  <c r="AJ15" i="22"/>
  <c r="AI31" i="22"/>
  <c r="AP31" i="22"/>
  <c r="AO24" i="22"/>
  <c r="AH24" i="22"/>
  <c r="AJ20" i="22"/>
  <c r="AQ20" i="22"/>
  <c r="AU8" i="22"/>
  <c r="AN8" i="22"/>
  <c r="AM12" i="22"/>
  <c r="AT12" i="22"/>
  <c r="AI8" i="22"/>
  <c r="AP8" i="22"/>
  <c r="AI11" i="2"/>
  <c r="AP11" i="2"/>
  <c r="AH13" i="2"/>
  <c r="AO13" i="2"/>
  <c r="AJ9" i="2"/>
  <c r="AQ9" i="2"/>
  <c r="AO26" i="2"/>
  <c r="AU11" i="2"/>
  <c r="AN11" i="2"/>
  <c r="AQ15" i="2"/>
  <c r="AJ15" i="2"/>
  <c r="AS17" i="2"/>
  <c r="AL17" i="2"/>
  <c r="AU19" i="2"/>
  <c r="AN19" i="2"/>
  <c r="AT26" i="2"/>
  <c r="AT9" i="2"/>
  <c r="AM9" i="2"/>
  <c r="AM13" i="2"/>
  <c r="AT13" i="2"/>
  <c r="AM17" i="2"/>
  <c r="AT17" i="2"/>
  <c r="AS22" i="2"/>
  <c r="AU26" i="2"/>
  <c r="AR10" i="4"/>
  <c r="AK19" i="5"/>
  <c r="AR19" i="5"/>
  <c r="AK24" i="5"/>
  <c r="AR24" i="5"/>
  <c r="AN32" i="5"/>
  <c r="AU32" i="5"/>
  <c r="AQ41" i="5"/>
  <c r="AJ41" i="5"/>
  <c r="AU38" i="5"/>
  <c r="AN38" i="5"/>
  <c r="AK40" i="5"/>
  <c r="AR40" i="5"/>
  <c r="AI42" i="5"/>
  <c r="AP42" i="5"/>
  <c r="AU16" i="5"/>
  <c r="AN16" i="5"/>
  <c r="AS15" i="5"/>
  <c r="AL15" i="5"/>
  <c r="AQ28" i="5"/>
  <c r="AJ28" i="5"/>
  <c r="AI37" i="5"/>
  <c r="AP37" i="5"/>
  <c r="AK36" i="5"/>
  <c r="AR36" i="5"/>
  <c r="AQ40" i="5"/>
  <c r="AJ40" i="5"/>
  <c r="AO42" i="5"/>
  <c r="AH42" i="5"/>
  <c r="AN18" i="5"/>
  <c r="AU18" i="5"/>
  <c r="AS16" i="5"/>
  <c r="AL16" i="5"/>
  <c r="AU19" i="5"/>
  <c r="AN19" i="5"/>
  <c r="AI33" i="5"/>
  <c r="AP33" i="5"/>
  <c r="AI31" i="5"/>
  <c r="AP31" i="5"/>
  <c r="AR29" i="5"/>
  <c r="AK29" i="5"/>
  <c r="AO27" i="5"/>
  <c r="AH27" i="5"/>
  <c r="AQ25" i="5"/>
  <c r="AJ25" i="5"/>
  <c r="AS23" i="5"/>
  <c r="AL23" i="5"/>
  <c r="AU21" i="5"/>
  <c r="AN21" i="5"/>
  <c r="AR35" i="5"/>
  <c r="AK35" i="5"/>
  <c r="AU30" i="5"/>
  <c r="AN30" i="5"/>
  <c r="AO26" i="5"/>
  <c r="AH26" i="5"/>
  <c r="AS22" i="5"/>
  <c r="AL22" i="5"/>
  <c r="AO38" i="5"/>
  <c r="AH38" i="5"/>
  <c r="AP36" i="5"/>
  <c r="AI36" i="5"/>
  <c r="AK34" i="5"/>
  <c r="AR34" i="5"/>
  <c r="AM41" i="5"/>
  <c r="AT41" i="5"/>
  <c r="AO32" i="5"/>
  <c r="AH32" i="5"/>
  <c r="AS28" i="5"/>
  <c r="AL28" i="5"/>
  <c r="AJ24" i="5"/>
  <c r="AQ24" i="5"/>
  <c r="AQ15" i="5"/>
  <c r="AJ15" i="5"/>
  <c r="AL17" i="5"/>
  <c r="AS17" i="5"/>
  <c r="AL19" i="5"/>
  <c r="AS19" i="5"/>
  <c r="AM39" i="5"/>
  <c r="AT39" i="5"/>
  <c r="AR31" i="5"/>
  <c r="AK31" i="5"/>
  <c r="AM29" i="5"/>
  <c r="AT29" i="5"/>
  <c r="AM27" i="5"/>
  <c r="AT27" i="5"/>
  <c r="AO25" i="5"/>
  <c r="AH25" i="5"/>
  <c r="AQ23" i="5"/>
  <c r="AJ23" i="5"/>
  <c r="AS21" i="5"/>
  <c r="AL21" i="5"/>
  <c r="AM20" i="5"/>
  <c r="AT20" i="5"/>
  <c r="AJ30" i="5"/>
  <c r="AQ30" i="5"/>
  <c r="AU26" i="5"/>
  <c r="AN26" i="5"/>
  <c r="AO22" i="5"/>
  <c r="AH22" i="5"/>
  <c r="AK34" i="15"/>
  <c r="AR34" i="15"/>
  <c r="AU13" i="15"/>
  <c r="AN13" i="15"/>
  <c r="AI12" i="15"/>
  <c r="AP12" i="15"/>
  <c r="AM34" i="16"/>
  <c r="AT34" i="16"/>
  <c r="AQ10" i="16"/>
  <c r="AJ10" i="16"/>
  <c r="AK24" i="17"/>
  <c r="AR24" i="17"/>
  <c r="AM34" i="17"/>
  <c r="AT34" i="17"/>
  <c r="AT32" i="18"/>
  <c r="AM32" i="18"/>
  <c r="AM15" i="18"/>
  <c r="AT15" i="18"/>
  <c r="AS26" i="15"/>
  <c r="AL26" i="15"/>
  <c r="AK16" i="15"/>
  <c r="AR16" i="15"/>
  <c r="AO26" i="16"/>
  <c r="AH26" i="16"/>
  <c r="AK23" i="16"/>
  <c r="AR23" i="16"/>
  <c r="AJ22" i="17"/>
  <c r="AQ22" i="17"/>
  <c r="AM31" i="17"/>
  <c r="AT31" i="17"/>
  <c r="AK14" i="18"/>
  <c r="AR14" i="18"/>
  <c r="AK21" i="15"/>
  <c r="AR21" i="15"/>
  <c r="AU31" i="15"/>
  <c r="AN31" i="15"/>
  <c r="AL32" i="16"/>
  <c r="AS32" i="16"/>
  <c r="AQ21" i="16"/>
  <c r="AJ21" i="16"/>
  <c r="AP23" i="16"/>
  <c r="AI23" i="16"/>
  <c r="AS16" i="17"/>
  <c r="AL16" i="17"/>
  <c r="AU34" i="17"/>
  <c r="AN34" i="17"/>
  <c r="AR32" i="18"/>
  <c r="AK32" i="18"/>
  <c r="AO10" i="18"/>
  <c r="AH10" i="18"/>
  <c r="AS29" i="15"/>
  <c r="AL29" i="15"/>
  <c r="AM15" i="15"/>
  <c r="AT15" i="15"/>
  <c r="AK34" i="16"/>
  <c r="AR34" i="16"/>
  <c r="AS36" i="16"/>
  <c r="AL36" i="16"/>
  <c r="AK22" i="17"/>
  <c r="AR22" i="17"/>
  <c r="AJ38" i="17"/>
  <c r="AQ38" i="17"/>
  <c r="AI24" i="18"/>
  <c r="AP24" i="18"/>
  <c r="AQ31" i="18"/>
  <c r="AJ31" i="18"/>
  <c r="AL33" i="18"/>
  <c r="AS33" i="18"/>
  <c r="AM30" i="18"/>
  <c r="AT30" i="18"/>
  <c r="AO9" i="18"/>
  <c r="AH9" i="18"/>
  <c r="AU23" i="19"/>
  <c r="AN23" i="19"/>
  <c r="AL11" i="19"/>
  <c r="AS11" i="19"/>
  <c r="AS12" i="19"/>
  <c r="AL12" i="19"/>
  <c r="AH31" i="19"/>
  <c r="AO31" i="19"/>
  <c r="AO16" i="19"/>
  <c r="AH16" i="19"/>
  <c r="AK22" i="19"/>
  <c r="AR22" i="19"/>
  <c r="AM27" i="19"/>
  <c r="AT27" i="19"/>
  <c r="AH23" i="20"/>
  <c r="AO23" i="20"/>
  <c r="AI28" i="20"/>
  <c r="AP28" i="20"/>
  <c r="AJ11" i="20"/>
  <c r="AQ11" i="20"/>
  <c r="AS22" i="20"/>
  <c r="AL22" i="20"/>
  <c r="AS34" i="20"/>
  <c r="AL34" i="20"/>
  <c r="AL17" i="20"/>
  <c r="AS17" i="20"/>
  <c r="AO23" i="16"/>
  <c r="AH23" i="16"/>
  <c r="AM27" i="15"/>
  <c r="AT27" i="15"/>
  <c r="AM30" i="15"/>
  <c r="AT30" i="15"/>
  <c r="AM22" i="15"/>
  <c r="AT22" i="15"/>
  <c r="AO23" i="15"/>
  <c r="AH23" i="15"/>
  <c r="AU10" i="15"/>
  <c r="AN10" i="15"/>
  <c r="AP32" i="15"/>
  <c r="AI32" i="15"/>
  <c r="AN20" i="15"/>
  <c r="AU20" i="15"/>
  <c r="AK12" i="15"/>
  <c r="AR12" i="15"/>
  <c r="AP18" i="15"/>
  <c r="AI18" i="15"/>
  <c r="AU12" i="16"/>
  <c r="AN12" i="16"/>
  <c r="AH24" i="16"/>
  <c r="AO24" i="16"/>
  <c r="AM32" i="16"/>
  <c r="AT32" i="16"/>
  <c r="AR28" i="16"/>
  <c r="AK28" i="16"/>
  <c r="AU18" i="16"/>
  <c r="AN18" i="16"/>
  <c r="AU21" i="16"/>
  <c r="AN21" i="16"/>
  <c r="AS27" i="16"/>
  <c r="AL27" i="16"/>
  <c r="AS11" i="16"/>
  <c r="AL11" i="16"/>
  <c r="AU36" i="16"/>
  <c r="AN36" i="16"/>
  <c r="AK10" i="16"/>
  <c r="AR10" i="16"/>
  <c r="AL23" i="17"/>
  <c r="AS23" i="17"/>
  <c r="AI24" i="17"/>
  <c r="AP24" i="17"/>
  <c r="AS37" i="17"/>
  <c r="AL37" i="17"/>
  <c r="AU22" i="17"/>
  <c r="AN22" i="17"/>
  <c r="AS26" i="17"/>
  <c r="AL26" i="17"/>
  <c r="AS30" i="17"/>
  <c r="AL30" i="17"/>
  <c r="AS35" i="17"/>
  <c r="AL35" i="17"/>
  <c r="AI15" i="17"/>
  <c r="AP15" i="17"/>
  <c r="AQ41" i="17"/>
  <c r="AJ41" i="17"/>
  <c r="AS25" i="18"/>
  <c r="AL25" i="18"/>
  <c r="AQ17" i="18"/>
  <c r="AJ17" i="18"/>
  <c r="AR26" i="18"/>
  <c r="AK26" i="18"/>
  <c r="AU18" i="18"/>
  <c r="AN18" i="18"/>
  <c r="AS8" i="18"/>
  <c r="AL8" i="18"/>
  <c r="AN31" i="18"/>
  <c r="AU31" i="18"/>
  <c r="AS16" i="18"/>
  <c r="AL16" i="18"/>
  <c r="AP23" i="18"/>
  <c r="AI23" i="18"/>
  <c r="AI13" i="19"/>
  <c r="AP13" i="19"/>
  <c r="AK25" i="19"/>
  <c r="AR25" i="19"/>
  <c r="AM10" i="19"/>
  <c r="AT10" i="19"/>
  <c r="AS20" i="19"/>
  <c r="AL20" i="19"/>
  <c r="AR31" i="19"/>
  <c r="AK31" i="19"/>
  <c r="AT16" i="19"/>
  <c r="AM16" i="19"/>
  <c r="AS32" i="19"/>
  <c r="AL32" i="19"/>
  <c r="AS19" i="19"/>
  <c r="AL19" i="19"/>
  <c r="AT24" i="19"/>
  <c r="AM24" i="19"/>
  <c r="AL10" i="20"/>
  <c r="AS10" i="20"/>
  <c r="AH29" i="20"/>
  <c r="AO29" i="20"/>
  <c r="AR9" i="20"/>
  <c r="AK9" i="20"/>
  <c r="AQ33" i="20"/>
  <c r="AJ33" i="20"/>
  <c r="AT20" i="20"/>
  <c r="AM20" i="20"/>
  <c r="AM33" i="15"/>
  <c r="AT33" i="15"/>
  <c r="AL11" i="15"/>
  <c r="AS11" i="15"/>
  <c r="AU30" i="15"/>
  <c r="AN30" i="15"/>
  <c r="AI21" i="15"/>
  <c r="AP21" i="15"/>
  <c r="AS9" i="15"/>
  <c r="AL9" i="15"/>
  <c r="AT32" i="15"/>
  <c r="AM32" i="15"/>
  <c r="AI35" i="15"/>
  <c r="AP35" i="15"/>
  <c r="AP16" i="15"/>
  <c r="AI16" i="15"/>
  <c r="AO15" i="15"/>
  <c r="AH15" i="15"/>
  <c r="AQ14" i="15"/>
  <c r="AJ14" i="15"/>
  <c r="AM16" i="16"/>
  <c r="AT16" i="16"/>
  <c r="AK31" i="16"/>
  <c r="AR31" i="16"/>
  <c r="AM26" i="16"/>
  <c r="AT26" i="16"/>
  <c r="AS34" i="16"/>
  <c r="AL34" i="16"/>
  <c r="AK21" i="16"/>
  <c r="AR21" i="16"/>
  <c r="AI27" i="16"/>
  <c r="AP27" i="16"/>
  <c r="AK37" i="16"/>
  <c r="AR37" i="16"/>
  <c r="AO10" i="16"/>
  <c r="AH10" i="16"/>
  <c r="AM23" i="17"/>
  <c r="AT23" i="17"/>
  <c r="AT24" i="17"/>
  <c r="AM24" i="17"/>
  <c r="AQ25" i="17"/>
  <c r="AJ25" i="17"/>
  <c r="AS22" i="17"/>
  <c r="AL22" i="17"/>
  <c r="AS14" i="17"/>
  <c r="AL14" i="17"/>
  <c r="AM33" i="17"/>
  <c r="AT33" i="17"/>
  <c r="AI17" i="17"/>
  <c r="AP17" i="17"/>
  <c r="AM38" i="17"/>
  <c r="AT38" i="17"/>
  <c r="AK41" i="17"/>
  <c r="AR41" i="17"/>
  <c r="AH21" i="18"/>
  <c r="AO21" i="18"/>
  <c r="AL32" i="18"/>
  <c r="AS32" i="18"/>
  <c r="AS18" i="18"/>
  <c r="AL18" i="18"/>
  <c r="AR24" i="18"/>
  <c r="AK24" i="18"/>
  <c r="AS35" i="18"/>
  <c r="AL35" i="18"/>
  <c r="AK27" i="18"/>
  <c r="AR27" i="18"/>
  <c r="AM16" i="18"/>
  <c r="AT16" i="18"/>
  <c r="AJ23" i="18"/>
  <c r="AQ23" i="18"/>
  <c r="AK9" i="18"/>
  <c r="AR9" i="18"/>
  <c r="AS13" i="19"/>
  <c r="AL13" i="19"/>
  <c r="AM17" i="19"/>
  <c r="AT17" i="19"/>
  <c r="AT20" i="19"/>
  <c r="AM20" i="19"/>
  <c r="AM35" i="19"/>
  <c r="AT35" i="19"/>
  <c r="AK34" i="19"/>
  <c r="AR34" i="19"/>
  <c r="AM33" i="19"/>
  <c r="AT33" i="19"/>
  <c r="AS30" i="19"/>
  <c r="AL30" i="19"/>
  <c r="AI30" i="20"/>
  <c r="AP30" i="20"/>
  <c r="AR12" i="20"/>
  <c r="AK12" i="20"/>
  <c r="AN29" i="20"/>
  <c r="AU29" i="20"/>
  <c r="AR11" i="20"/>
  <c r="AK11" i="20"/>
  <c r="AL24" i="20"/>
  <c r="AS24" i="20"/>
  <c r="AS26" i="20"/>
  <c r="AL26" i="20"/>
  <c r="AT16" i="20"/>
  <c r="AM16" i="20"/>
  <c r="AQ25" i="15"/>
  <c r="AJ25" i="15"/>
  <c r="AT34" i="15"/>
  <c r="AM34" i="15"/>
  <c r="AU29" i="15"/>
  <c r="AN29" i="15"/>
  <c r="AI9" i="15"/>
  <c r="AP9" i="15"/>
  <c r="AO36" i="15"/>
  <c r="AH36" i="15"/>
  <c r="AI28" i="15"/>
  <c r="AP28" i="15"/>
  <c r="AL35" i="15"/>
  <c r="AS35" i="15"/>
  <c r="AO19" i="15"/>
  <c r="AH19" i="15"/>
  <c r="AP14" i="15"/>
  <c r="AI14" i="15"/>
  <c r="AR12" i="16"/>
  <c r="AK12" i="16"/>
  <c r="AU24" i="16"/>
  <c r="AN24" i="16"/>
  <c r="AS15" i="16"/>
  <c r="AL15" i="16"/>
  <c r="AU28" i="16"/>
  <c r="AN28" i="16"/>
  <c r="AI34" i="16"/>
  <c r="AP34" i="16"/>
  <c r="AI25" i="16"/>
  <c r="AP25" i="16"/>
  <c r="AK20" i="16"/>
  <c r="AR20" i="16"/>
  <c r="AO17" i="16"/>
  <c r="AH17" i="16"/>
  <c r="AU37" i="16"/>
  <c r="AN37" i="16"/>
  <c r="AQ14" i="16"/>
  <c r="AJ14" i="16"/>
  <c r="AI27" i="17"/>
  <c r="AP27" i="17"/>
  <c r="AR19" i="17"/>
  <c r="AK19" i="17"/>
  <c r="AK20" i="17"/>
  <c r="AR20" i="17"/>
  <c r="AI37" i="17"/>
  <c r="AP37" i="17"/>
  <c r="AP22" i="17"/>
  <c r="AI22" i="17"/>
  <c r="AN26" i="17"/>
  <c r="AU26" i="17"/>
  <c r="AQ33" i="17"/>
  <c r="AJ33" i="17"/>
  <c r="AU17" i="17"/>
  <c r="AN17" i="17"/>
  <c r="AU29" i="17"/>
  <c r="AN29" i="17"/>
  <c r="AJ34" i="17"/>
  <c r="AQ34" i="17"/>
  <c r="AN25" i="18"/>
  <c r="AU25" i="18"/>
  <c r="AO17" i="18"/>
  <c r="AH17" i="18"/>
  <c r="AU28" i="18"/>
  <c r="AN28" i="18"/>
  <c r="AP18" i="18"/>
  <c r="AI18" i="18"/>
  <c r="AU15" i="18"/>
  <c r="AN15" i="18"/>
  <c r="AU8" i="18"/>
  <c r="AN8" i="18"/>
  <c r="AJ27" i="18"/>
  <c r="AQ27" i="18"/>
  <c r="AL20" i="18"/>
  <c r="AS20" i="18"/>
  <c r="AL23" i="18"/>
  <c r="AS23" i="18"/>
  <c r="AP12" i="18"/>
  <c r="AI12" i="18"/>
  <c r="AU25" i="19"/>
  <c r="AN25" i="19"/>
  <c r="AO10" i="19"/>
  <c r="AH10" i="19"/>
  <c r="AK20" i="19"/>
  <c r="AR20" i="19"/>
  <c r="AL9" i="19"/>
  <c r="AS9" i="19"/>
  <c r="AT34" i="19"/>
  <c r="AM34" i="19"/>
  <c r="AS26" i="19"/>
  <c r="AL26" i="19"/>
  <c r="AQ27" i="19"/>
  <c r="AJ27" i="19"/>
  <c r="AK24" i="19"/>
  <c r="AR24" i="19"/>
  <c r="AM14" i="20"/>
  <c r="AT14" i="20"/>
  <c r="AN32" i="20"/>
  <c r="AU32" i="20"/>
  <c r="AU15" i="20"/>
  <c r="AN15" i="20"/>
  <c r="AP24" i="20"/>
  <c r="AI24" i="20"/>
  <c r="AP26" i="20"/>
  <c r="AI26" i="20"/>
  <c r="AQ29" i="19"/>
  <c r="AJ29" i="19"/>
  <c r="AJ16" i="19"/>
  <c r="AQ16" i="19"/>
  <c r="AO26" i="19"/>
  <c r="AH26" i="19"/>
  <c r="AO32" i="19"/>
  <c r="AH32" i="19"/>
  <c r="AK30" i="19"/>
  <c r="AR30" i="19"/>
  <c r="AM19" i="19"/>
  <c r="AT19" i="19"/>
  <c r="AU14" i="19"/>
  <c r="AN14" i="19"/>
  <c r="AR30" i="20"/>
  <c r="AK30" i="20"/>
  <c r="AN18" i="20"/>
  <c r="AU18" i="20"/>
  <c r="AT10" i="20"/>
  <c r="AM10" i="20"/>
  <c r="AT32" i="20"/>
  <c r="AM32" i="20"/>
  <c r="AT27" i="20"/>
  <c r="AM27" i="20"/>
  <c r="AL15" i="20"/>
  <c r="AS15" i="20"/>
  <c r="AS9" i="20"/>
  <c r="AL9" i="20"/>
  <c r="AT24" i="20"/>
  <c r="AM24" i="20"/>
  <c r="AL35" i="20"/>
  <c r="AS35" i="20"/>
  <c r="AT34" i="20"/>
  <c r="AM34" i="20"/>
  <c r="AR33" i="20"/>
  <c r="AK33" i="20"/>
  <c r="AT17" i="20"/>
  <c r="AM17" i="20"/>
  <c r="AN16" i="20"/>
  <c r="AU16" i="20"/>
  <c r="AI25" i="15"/>
  <c r="AP25" i="15"/>
  <c r="AQ30" i="15"/>
  <c r="AJ30" i="15"/>
  <c r="AQ22" i="15"/>
  <c r="AJ22" i="15"/>
  <c r="AH9" i="15"/>
  <c r="AO9" i="15"/>
  <c r="AP10" i="15"/>
  <c r="AI10" i="15"/>
  <c r="AS28" i="15"/>
  <c r="AL28" i="15"/>
  <c r="AQ20" i="15"/>
  <c r="AJ20" i="15"/>
  <c r="AI31" i="15"/>
  <c r="AP31" i="15"/>
  <c r="AQ12" i="15"/>
  <c r="AJ12" i="15"/>
  <c r="AO18" i="15"/>
  <c r="AH18" i="15"/>
  <c r="AO12" i="16"/>
  <c r="AH12" i="16"/>
  <c r="AS29" i="16"/>
  <c r="AL29" i="16"/>
  <c r="AU31" i="16"/>
  <c r="AN31" i="16"/>
  <c r="AI26" i="16"/>
  <c r="AP26" i="16"/>
  <c r="AO34" i="16"/>
  <c r="AH34" i="16"/>
  <c r="AS25" i="16"/>
  <c r="AL25" i="16"/>
  <c r="AI20" i="16"/>
  <c r="AP20" i="16"/>
  <c r="AU27" i="16"/>
  <c r="AN27" i="16"/>
  <c r="AK17" i="16"/>
  <c r="AR17" i="16"/>
  <c r="AO37" i="16"/>
  <c r="AH37" i="16"/>
  <c r="AM36" i="16"/>
  <c r="AT36" i="16"/>
  <c r="AR14" i="16"/>
  <c r="AK14" i="16"/>
  <c r="AI32" i="17"/>
  <c r="AP32" i="17"/>
  <c r="AQ23" i="17"/>
  <c r="AJ23" i="17"/>
  <c r="AN28" i="17"/>
  <c r="AU28" i="17"/>
  <c r="AN16" i="17"/>
  <c r="AU16" i="17"/>
  <c r="AM25" i="17"/>
  <c r="AT25" i="17"/>
  <c r="AO22" i="17"/>
  <c r="AH22" i="17"/>
  <c r="AI26" i="17"/>
  <c r="AP26" i="17"/>
  <c r="AP30" i="17"/>
  <c r="AI30" i="17"/>
  <c r="AH33" i="17"/>
  <c r="AO33" i="17"/>
  <c r="AU21" i="17"/>
  <c r="AN21" i="17"/>
  <c r="AM15" i="17"/>
  <c r="AT15" i="17"/>
  <c r="AP34" i="17"/>
  <c r="AI34" i="17"/>
  <c r="AM39" i="17"/>
  <c r="AT39" i="17"/>
  <c r="AM21" i="18"/>
  <c r="AT21" i="18"/>
  <c r="AH32" i="18"/>
  <c r="AO32" i="18"/>
  <c r="AQ26" i="18"/>
  <c r="AJ26" i="18"/>
  <c r="AO18" i="18"/>
  <c r="AH18" i="18"/>
  <c r="AO24" i="18"/>
  <c r="AH24" i="18"/>
  <c r="AP10" i="18"/>
  <c r="AI10" i="18"/>
  <c r="AM27" i="18"/>
  <c r="AT27" i="18"/>
  <c r="AP16" i="18"/>
  <c r="AI16" i="18"/>
  <c r="AU30" i="18"/>
  <c r="AN30" i="18"/>
  <c r="AO13" i="18"/>
  <c r="AH13" i="18"/>
  <c r="AH13" i="19"/>
  <c r="AO13" i="19"/>
  <c r="AO25" i="19"/>
  <c r="AH25" i="19"/>
  <c r="AO17" i="19"/>
  <c r="AH17" i="19"/>
  <c r="AP20" i="19"/>
  <c r="AI20" i="19"/>
  <c r="AI35" i="19"/>
  <c r="AP35" i="19"/>
  <c r="AR29" i="19"/>
  <c r="AK29" i="19"/>
  <c r="AI33" i="19"/>
  <c r="AP33" i="19"/>
  <c r="AS28" i="19"/>
  <c r="AL28" i="19"/>
  <c r="AO27" i="19"/>
  <c r="AH27" i="19"/>
  <c r="AQ15" i="19"/>
  <c r="AJ15" i="19"/>
  <c r="AH30" i="20"/>
  <c r="AO30" i="20"/>
  <c r="AH14" i="20"/>
  <c r="AO14" i="20"/>
  <c r="AL12" i="20"/>
  <c r="AS12" i="20"/>
  <c r="AQ27" i="20"/>
  <c r="AJ27" i="20"/>
  <c r="AQ19" i="20"/>
  <c r="AJ19" i="20"/>
  <c r="AP25" i="20"/>
  <c r="AI25" i="20"/>
  <c r="AP22" i="20"/>
  <c r="AI22" i="20"/>
  <c r="AH34" i="20"/>
  <c r="AO34" i="20"/>
  <c r="AP33" i="20"/>
  <c r="AI33" i="20"/>
  <c r="AH17" i="20"/>
  <c r="AO17" i="20"/>
  <c r="AT8" i="19"/>
  <c r="AM8" i="19"/>
  <c r="AK11" i="18"/>
  <c r="AR11" i="18"/>
  <c r="AI11" i="18"/>
  <c r="AP11" i="18"/>
  <c r="AP13" i="20"/>
  <c r="AI13" i="20"/>
  <c r="AI8" i="19"/>
  <c r="AP8" i="19"/>
  <c r="AT13" i="20"/>
  <c r="AM13" i="20"/>
  <c r="AU8" i="20"/>
  <c r="AN8" i="20"/>
  <c r="AU9" i="22"/>
  <c r="AN9" i="22"/>
  <c r="AU19" i="22"/>
  <c r="AN19" i="22"/>
  <c r="AM32" i="22"/>
  <c r="AT32" i="22"/>
  <c r="AM33" i="22"/>
  <c r="AT33" i="22"/>
  <c r="AI26" i="22"/>
  <c r="AP26" i="22"/>
  <c r="AI14" i="22"/>
  <c r="AP14" i="22"/>
  <c r="AS15" i="22"/>
  <c r="AL15" i="22"/>
  <c r="AM35" i="22"/>
  <c r="AT35" i="22"/>
  <c r="AI27" i="22"/>
  <c r="AP27" i="22"/>
  <c r="AS24" i="22"/>
  <c r="AL24" i="22"/>
  <c r="AT30" i="22"/>
  <c r="AM30" i="22"/>
  <c r="AK20" i="22"/>
  <c r="AR20" i="22"/>
  <c r="AM21" i="22"/>
  <c r="AT21" i="22"/>
  <c r="AO28" i="22"/>
  <c r="AH28" i="22"/>
  <c r="AQ29" i="22"/>
  <c r="AJ29" i="22"/>
  <c r="AQ22" i="22"/>
  <c r="AJ22" i="22"/>
  <c r="AT14" i="22"/>
  <c r="AM14" i="22"/>
  <c r="AJ13" i="22"/>
  <c r="AQ13" i="22"/>
  <c r="AH35" i="22"/>
  <c r="AO35" i="22"/>
  <c r="AK27" i="22"/>
  <c r="AR27" i="22"/>
  <c r="AI24" i="22"/>
  <c r="AP24" i="22"/>
  <c r="AO30" i="22"/>
  <c r="AH30" i="22"/>
  <c r="AT20" i="22"/>
  <c r="AM20" i="22"/>
  <c r="AK23" i="22"/>
  <c r="AR23" i="22"/>
  <c r="AU21" i="22"/>
  <c r="AN21" i="22"/>
  <c r="AS28" i="22"/>
  <c r="AL28" i="22"/>
  <c r="AU29" i="22"/>
  <c r="AN29" i="22"/>
  <c r="AN22" i="22"/>
  <c r="AU22" i="22"/>
  <c r="AO14" i="22"/>
  <c r="AH14" i="22"/>
  <c r="AM15" i="22"/>
  <c r="AT15" i="22"/>
  <c r="AS35" i="22"/>
  <c r="AL35" i="22"/>
  <c r="AH27" i="22"/>
  <c r="AO27" i="22"/>
  <c r="AU24" i="22"/>
  <c r="AN24" i="22"/>
  <c r="AN30" i="22"/>
  <c r="AU30" i="22"/>
  <c r="AO20" i="22"/>
  <c r="AH20" i="22"/>
  <c r="AM10" i="22"/>
  <c r="AT10" i="22"/>
  <c r="AQ9" i="22"/>
  <c r="AJ9" i="22"/>
  <c r="AI19" i="22"/>
  <c r="AP19" i="22"/>
  <c r="AP28" i="22"/>
  <c r="AI28" i="22"/>
  <c r="AK26" i="22"/>
  <c r="AR26" i="22"/>
  <c r="AN14" i="22"/>
  <c r="AU14" i="22"/>
  <c r="AK13" i="22"/>
  <c r="AR13" i="22"/>
  <c r="AO11" i="22"/>
  <c r="AH11" i="22"/>
  <c r="AM27" i="22"/>
  <c r="AT27" i="22"/>
  <c r="AP34" i="22"/>
  <c r="AI34" i="22"/>
  <c r="AS20" i="22"/>
  <c r="AL20" i="22"/>
  <c r="AL12" i="22"/>
  <c r="AS12" i="22"/>
  <c r="AM8" i="22"/>
  <c r="AT8" i="22"/>
  <c r="AQ12" i="22"/>
  <c r="AJ12" i="22"/>
  <c r="AL24" i="2"/>
  <c r="AL20" i="2"/>
  <c r="AO19" i="2"/>
  <c r="AH19" i="2"/>
  <c r="AI17" i="2"/>
  <c r="AP17" i="2"/>
  <c r="AO22" i="2"/>
  <c r="AL15" i="2"/>
  <c r="AS15" i="2"/>
  <c r="AU17" i="2"/>
  <c r="AN17" i="2"/>
  <c r="AP22" i="2"/>
  <c r="AR11" i="2"/>
  <c r="AK11" i="2"/>
  <c r="AR15" i="2"/>
  <c r="AK15" i="2"/>
  <c r="AR19" i="2"/>
  <c r="AK19" i="2"/>
  <c r="AQ17" i="5"/>
  <c r="AJ17" i="5"/>
  <c r="AS24" i="5"/>
  <c r="AL24" i="5"/>
  <c r="AP34" i="5"/>
  <c r="AI34" i="5"/>
  <c r="AT38" i="5"/>
  <c r="AM38" i="5"/>
  <c r="AS18" i="5"/>
  <c r="AL18" i="5"/>
  <c r="AT16" i="5"/>
  <c r="AM16" i="5"/>
  <c r="AM19" i="5"/>
  <c r="AT19" i="5"/>
  <c r="AI15" i="5"/>
  <c r="AP15" i="5"/>
  <c r="AU41" i="5"/>
  <c r="AN41" i="5"/>
  <c r="AS36" i="5"/>
  <c r="AL36" i="5"/>
  <c r="AT40" i="5"/>
  <c r="AM40" i="5"/>
  <c r="AI18" i="5"/>
  <c r="AP18" i="5"/>
  <c r="AQ39" i="5"/>
  <c r="AJ39" i="5"/>
  <c r="AK33" i="5"/>
  <c r="AR33" i="5"/>
  <c r="AQ29" i="5"/>
  <c r="AJ29" i="5"/>
  <c r="AS27" i="5"/>
  <c r="AL27" i="5"/>
  <c r="AI21" i="5"/>
  <c r="AP21" i="5"/>
  <c r="AS20" i="5"/>
  <c r="AL20" i="5"/>
  <c r="AS30" i="5"/>
  <c r="AL30" i="5"/>
  <c r="AP26" i="5"/>
  <c r="AI26" i="5"/>
  <c r="AS38" i="5"/>
  <c r="AL38" i="5"/>
  <c r="AT36" i="5"/>
  <c r="AM36" i="5"/>
  <c r="AR37" i="5"/>
  <c r="AK37" i="5"/>
  <c r="AQ32" i="5"/>
  <c r="AJ32" i="5"/>
  <c r="AP24" i="5"/>
  <c r="AI24" i="5"/>
  <c r="AU15" i="5"/>
  <c r="AN15" i="5"/>
  <c r="AH39" i="5"/>
  <c r="AO39" i="5"/>
  <c r="AM33" i="5"/>
  <c r="AT33" i="5"/>
  <c r="AH29" i="5"/>
  <c r="AO29" i="5"/>
  <c r="AQ27" i="5"/>
  <c r="AJ27" i="5"/>
  <c r="AU23" i="5"/>
  <c r="AN23" i="5"/>
  <c r="AO20" i="5"/>
  <c r="AH20" i="5"/>
  <c r="AI35" i="5"/>
  <c r="AP35" i="5"/>
  <c r="AO30" i="5"/>
  <c r="AH30" i="5"/>
  <c r="AP22" i="5"/>
  <c r="AI22" i="5"/>
  <c r="AS36" i="15"/>
  <c r="AL36" i="15"/>
  <c r="AS21" i="16"/>
  <c r="AL21" i="16"/>
  <c r="AM19" i="16"/>
  <c r="AT19" i="16"/>
  <c r="AR39" i="17"/>
  <c r="AK39" i="17"/>
  <c r="AS33" i="15"/>
  <c r="AL33" i="15"/>
  <c r="AL19" i="15"/>
  <c r="AS19" i="15"/>
  <c r="AS23" i="16"/>
  <c r="AL23" i="16"/>
  <c r="AI21" i="17"/>
  <c r="AP21" i="17"/>
  <c r="AT9" i="15"/>
  <c r="AM9" i="15"/>
  <c r="AU26" i="16"/>
  <c r="AN26" i="16"/>
  <c r="AH30" i="16"/>
  <c r="AO30" i="16"/>
  <c r="AM36" i="17"/>
  <c r="AT36" i="17"/>
  <c r="AR28" i="18"/>
  <c r="AK28" i="18"/>
  <c r="AO10" i="15"/>
  <c r="AH10" i="15"/>
  <c r="AN35" i="16"/>
  <c r="AU35" i="16"/>
  <c r="AU14" i="17"/>
  <c r="AN14" i="17"/>
  <c r="AM8" i="18"/>
  <c r="AT8" i="18"/>
  <c r="AN20" i="18"/>
  <c r="AU20" i="18"/>
  <c r="AM9" i="18"/>
  <c r="AT9" i="18"/>
  <c r="AQ20" i="19"/>
  <c r="AJ20" i="19"/>
  <c r="AU9" i="19"/>
  <c r="AN9" i="19"/>
  <c r="AR33" i="19"/>
  <c r="AK33" i="19"/>
  <c r="AO14" i="19"/>
  <c r="AH14" i="19"/>
  <c r="AN28" i="20"/>
  <c r="AU28" i="20"/>
  <c r="AT11" i="20"/>
  <c r="AM11" i="20"/>
  <c r="AN26" i="20"/>
  <c r="AU26" i="20"/>
  <c r="AS19" i="16"/>
  <c r="AL19" i="16"/>
  <c r="AS30" i="15"/>
  <c r="AL30" i="15"/>
  <c r="AR9" i="15"/>
  <c r="AK9" i="15"/>
  <c r="AS10" i="15"/>
  <c r="AL10" i="15"/>
  <c r="AS20" i="15"/>
  <c r="AL20" i="15"/>
  <c r="AK18" i="15"/>
  <c r="AR18" i="15"/>
  <c r="AR24" i="16"/>
  <c r="AK24" i="16"/>
  <c r="AO13" i="16"/>
  <c r="AH13" i="16"/>
  <c r="AS20" i="16"/>
  <c r="AL20" i="16"/>
  <c r="AT37" i="16"/>
  <c r="AM37" i="16"/>
  <c r="AS32" i="17"/>
  <c r="AL32" i="17"/>
  <c r="AR23" i="17"/>
  <c r="AK23" i="17"/>
  <c r="AK37" i="17"/>
  <c r="AR37" i="17"/>
  <c r="AO14" i="17"/>
  <c r="AH14" i="17"/>
  <c r="AQ21" i="17"/>
  <c r="AJ21" i="17"/>
  <c r="AU39" i="17"/>
  <c r="AN39" i="17"/>
  <c r="AM17" i="18"/>
  <c r="AT17" i="18"/>
  <c r="AM24" i="18"/>
  <c r="AT24" i="18"/>
  <c r="AP27" i="18"/>
  <c r="AI27" i="18"/>
  <c r="AO29" i="18"/>
  <c r="AH29" i="18"/>
  <c r="AK13" i="19"/>
  <c r="AR13" i="19"/>
  <c r="AK10" i="19"/>
  <c r="AR10" i="19"/>
  <c r="AU29" i="19"/>
  <c r="AN29" i="19"/>
  <c r="AN32" i="19"/>
  <c r="AU32" i="19"/>
  <c r="AS30" i="20"/>
  <c r="AL30" i="20"/>
  <c r="AP19" i="20"/>
  <c r="AI19" i="20"/>
  <c r="AQ35" i="20"/>
  <c r="AJ35" i="20"/>
  <c r="AO16" i="20"/>
  <c r="AH16" i="20"/>
  <c r="AQ11" i="15"/>
  <c r="AJ11" i="15"/>
  <c r="AM21" i="15"/>
  <c r="AT21" i="15"/>
  <c r="AK13" i="15"/>
  <c r="AR13" i="15"/>
  <c r="AR35" i="15"/>
  <c r="AK35" i="15"/>
  <c r="AU15" i="15"/>
  <c r="AN15" i="15"/>
  <c r="AP29" i="16"/>
  <c r="AI29" i="16"/>
  <c r="AQ28" i="16"/>
  <c r="AJ28" i="16"/>
  <c r="AS18" i="16"/>
  <c r="AL18" i="16"/>
  <c r="AU22" i="16"/>
  <c r="AN22" i="16"/>
  <c r="AI14" i="16"/>
  <c r="AP14" i="16"/>
  <c r="AQ20" i="17"/>
  <c r="AJ20" i="17"/>
  <c r="AH25" i="17"/>
  <c r="AO25" i="17"/>
  <c r="AU30" i="17"/>
  <c r="AN30" i="17"/>
  <c r="AQ15" i="17"/>
  <c r="AJ15" i="17"/>
  <c r="AQ39" i="17"/>
  <c r="AJ39" i="17"/>
  <c r="AJ19" i="18"/>
  <c r="AQ19" i="18"/>
  <c r="AI14" i="18"/>
  <c r="AP14" i="18"/>
  <c r="AN35" i="18"/>
  <c r="AU35" i="18"/>
  <c r="AQ29" i="18"/>
  <c r="AJ29" i="18"/>
  <c r="AT12" i="18"/>
  <c r="AM12" i="18"/>
  <c r="AS17" i="19"/>
  <c r="AL17" i="19"/>
  <c r="AK35" i="19"/>
  <c r="AR35" i="19"/>
  <c r="AP22" i="19"/>
  <c r="AI22" i="19"/>
  <c r="AO18" i="20"/>
  <c r="AH18" i="20"/>
  <c r="AT29" i="20"/>
  <c r="AM29" i="20"/>
  <c r="AM9" i="20"/>
  <c r="AT9" i="20"/>
  <c r="AU21" i="20"/>
  <c r="AN21" i="20"/>
  <c r="AQ27" i="15"/>
  <c r="AJ27" i="15"/>
  <c r="AO29" i="15"/>
  <c r="AH29" i="15"/>
  <c r="AN36" i="15"/>
  <c r="AU36" i="15"/>
  <c r="AK24" i="15"/>
  <c r="AR24" i="15"/>
  <c r="AU19" i="15"/>
  <c r="AN19" i="15"/>
  <c r="AU16" i="16"/>
  <c r="AN16" i="16"/>
  <c r="AJ31" i="16"/>
  <c r="AQ31" i="16"/>
  <c r="AS28" i="16"/>
  <c r="AL28" i="16"/>
  <c r="AK25" i="16"/>
  <c r="AR25" i="16"/>
  <c r="AN17" i="16"/>
  <c r="AU17" i="16"/>
  <c r="AM14" i="16"/>
  <c r="AT14" i="16"/>
  <c r="AS28" i="17"/>
  <c r="AL28" i="17"/>
  <c r="AU25" i="17"/>
  <c r="AN25" i="17"/>
  <c r="AT40" i="17"/>
  <c r="AM40" i="17"/>
  <c r="AS33" i="17"/>
  <c r="AL33" i="17"/>
  <c r="AM29" i="17"/>
  <c r="AT29" i="17"/>
  <c r="AP21" i="18"/>
  <c r="AI21" i="18"/>
  <c r="AH26" i="18"/>
  <c r="AO26" i="18"/>
  <c r="AK15" i="18"/>
  <c r="AR15" i="18"/>
  <c r="AH35" i="18"/>
  <c r="AO35" i="18"/>
  <c r="AQ16" i="18"/>
  <c r="AJ16" i="18"/>
  <c r="AU13" i="19"/>
  <c r="AN13" i="19"/>
  <c r="AH21" i="19"/>
  <c r="AO21" i="19"/>
  <c r="AQ12" i="19"/>
  <c r="AJ12" i="19"/>
  <c r="AS34" i="19"/>
  <c r="AL34" i="19"/>
  <c r="AR27" i="19"/>
  <c r="AK27" i="19"/>
  <c r="AR14" i="20"/>
  <c r="AK14" i="20"/>
  <c r="AO28" i="20"/>
  <c r="AH28" i="20"/>
  <c r="AN22" i="20"/>
  <c r="AU22" i="20"/>
  <c r="AS29" i="19"/>
  <c r="AL29" i="19"/>
  <c r="AS16" i="19"/>
  <c r="AL16" i="19"/>
  <c r="AT32" i="19"/>
  <c r="AM32" i="19"/>
  <c r="AR15" i="19"/>
  <c r="AK15" i="19"/>
  <c r="AK23" i="20"/>
  <c r="AR23" i="20"/>
  <c r="AN12" i="20"/>
  <c r="AU12" i="20"/>
  <c r="AR28" i="20"/>
  <c r="AK28" i="20"/>
  <c r="AT15" i="20"/>
  <c r="AM15" i="20"/>
  <c r="AR24" i="20"/>
  <c r="AK24" i="20"/>
  <c r="AN35" i="20"/>
  <c r="AU35" i="20"/>
  <c r="AL33" i="20"/>
  <c r="AS33" i="20"/>
  <c r="AL16" i="20"/>
  <c r="AS16" i="20"/>
  <c r="AI27" i="15"/>
  <c r="AP27" i="15"/>
  <c r="AI29" i="15"/>
  <c r="AP29" i="15"/>
  <c r="AI36" i="15"/>
  <c r="AP36" i="15"/>
  <c r="AQ28" i="15"/>
  <c r="AJ28" i="15"/>
  <c r="AO16" i="15"/>
  <c r="AH16" i="15"/>
  <c r="AM14" i="15"/>
  <c r="AT14" i="15"/>
  <c r="AQ29" i="16"/>
  <c r="AJ29" i="16"/>
  <c r="AP15" i="16"/>
  <c r="AI15" i="16"/>
  <c r="AK18" i="16"/>
  <c r="AR18" i="16"/>
  <c r="AO20" i="16"/>
  <c r="AH20" i="16"/>
  <c r="AO27" i="16"/>
  <c r="AH27" i="16"/>
  <c r="AP37" i="16"/>
  <c r="AI37" i="16"/>
  <c r="AQ36" i="16"/>
  <c r="AJ36" i="16"/>
  <c r="AO27" i="17"/>
  <c r="AH27" i="17"/>
  <c r="AN24" i="17"/>
  <c r="AU24" i="17"/>
  <c r="AU18" i="17"/>
  <c r="AN18" i="17"/>
  <c r="AJ40" i="17"/>
  <c r="AQ40" i="17"/>
  <c r="AO30" i="17"/>
  <c r="AH30" i="17"/>
  <c r="AK33" i="17"/>
  <c r="AR33" i="17"/>
  <c r="AQ29" i="17"/>
  <c r="AJ29" i="17"/>
  <c r="AQ34" i="18"/>
  <c r="AJ34" i="18"/>
  <c r="AQ32" i="18"/>
  <c r="AJ32" i="18"/>
  <c r="AQ18" i="18"/>
  <c r="AJ18" i="18"/>
  <c r="AO8" i="18"/>
  <c r="AH8" i="18"/>
  <c r="AI33" i="18"/>
  <c r="AP33" i="18"/>
  <c r="AH30" i="18"/>
  <c r="AO30" i="18"/>
  <c r="AQ9" i="18"/>
  <c r="AJ9" i="18"/>
  <c r="AI21" i="19"/>
  <c r="AP21" i="19"/>
  <c r="AI12" i="19"/>
  <c r="AP12" i="19"/>
  <c r="AI31" i="19"/>
  <c r="AP31" i="19"/>
  <c r="AI26" i="19"/>
  <c r="AP26" i="19"/>
  <c r="AQ28" i="19"/>
  <c r="AJ28" i="19"/>
  <c r="AP14" i="19"/>
  <c r="AI14" i="19"/>
  <c r="AH10" i="20"/>
  <c r="AO10" i="20"/>
  <c r="AQ29" i="20"/>
  <c r="AJ29" i="20"/>
  <c r="AJ15" i="20"/>
  <c r="AQ15" i="20"/>
  <c r="AP35" i="20"/>
  <c r="AI35" i="20"/>
  <c r="AQ21" i="20"/>
  <c r="AJ21" i="20"/>
  <c r="AI10" i="16"/>
  <c r="AP10" i="16"/>
  <c r="AH11" i="18"/>
  <c r="AO11" i="18"/>
  <c r="AU13" i="20"/>
  <c r="AN13" i="20"/>
  <c r="AT23" i="16"/>
  <c r="AM23" i="16"/>
  <c r="AS9" i="22"/>
  <c r="AL9" i="22"/>
  <c r="AK28" i="22"/>
  <c r="AR28" i="22"/>
  <c r="AS22" i="22"/>
  <c r="AL22" i="22"/>
  <c r="AQ17" i="22"/>
  <c r="AJ17" i="22"/>
  <c r="AR35" i="22"/>
  <c r="AK35" i="22"/>
  <c r="AK24" i="22"/>
  <c r="AR24" i="22"/>
  <c r="AP20" i="22"/>
  <c r="AI20" i="22"/>
  <c r="AJ28" i="22"/>
  <c r="AQ28" i="22"/>
  <c r="AT22" i="22"/>
  <c r="AM22" i="22"/>
  <c r="AK14" i="22"/>
  <c r="AR14" i="22"/>
  <c r="AQ35" i="22"/>
  <c r="AJ35" i="22"/>
  <c r="AQ34" i="22"/>
  <c r="AJ34" i="22"/>
  <c r="AU10" i="22"/>
  <c r="AN10" i="22"/>
  <c r="AQ23" i="22"/>
  <c r="AJ23" i="22"/>
  <c r="AU28" i="22"/>
  <c r="AN28" i="22"/>
  <c r="AQ18" i="22"/>
  <c r="AJ18" i="22"/>
  <c r="AK15" i="22"/>
  <c r="AR15" i="22"/>
  <c r="AU35" i="22"/>
  <c r="AN35" i="22"/>
  <c r="AM24" i="22"/>
  <c r="AT24" i="22"/>
  <c r="AI10" i="22"/>
  <c r="AP10" i="22"/>
  <c r="AO9" i="22"/>
  <c r="AH9" i="22"/>
  <c r="AI21" i="22"/>
  <c r="AP21" i="22"/>
  <c r="AI22" i="22"/>
  <c r="AP22" i="22"/>
  <c r="AS14" i="22"/>
  <c r="AL14" i="22"/>
  <c r="AJ11" i="22"/>
  <c r="AQ11" i="22"/>
  <c r="AQ27" i="22"/>
  <c r="AJ27" i="22"/>
  <c r="AQ10" i="22"/>
  <c r="AJ10" i="22"/>
  <c r="AI12" i="22"/>
  <c r="AP12" i="22"/>
  <c r="AR12" i="22"/>
  <c r="AK12" i="22"/>
  <c r="AI24" i="8"/>
  <c r="AP24" i="8"/>
  <c r="AJ19" i="8"/>
  <c r="AQ19" i="8"/>
  <c r="AI28" i="8"/>
  <c r="AP28" i="8"/>
  <c r="AJ23" i="8"/>
  <c r="AQ23" i="8"/>
  <c r="AI22" i="9"/>
  <c r="AP22" i="9"/>
  <c r="AO14" i="9"/>
  <c r="AH14" i="9"/>
  <c r="AH21" i="9"/>
  <c r="AO21" i="9"/>
  <c r="AK34" i="9"/>
  <c r="AR34" i="9"/>
  <c r="AR22" i="9"/>
  <c r="AK22" i="9"/>
  <c r="AK36" i="9"/>
  <c r="AR36" i="9"/>
  <c r="AK15" i="10"/>
  <c r="AR15" i="10"/>
  <c r="AJ21" i="8"/>
  <c r="AQ21" i="8"/>
  <c r="AU31" i="9"/>
  <c r="AN31" i="9"/>
  <c r="AQ23" i="9"/>
  <c r="AJ23" i="9"/>
  <c r="AM30" i="8"/>
  <c r="AT30" i="8"/>
  <c r="AM16" i="8"/>
  <c r="AT16" i="8"/>
  <c r="AR26" i="8"/>
  <c r="AK26" i="8"/>
  <c r="AL13" i="8"/>
  <c r="AS13" i="8"/>
  <c r="AM27" i="9"/>
  <c r="AT27" i="9"/>
  <c r="AM38" i="9"/>
  <c r="AT38" i="9"/>
  <c r="AU23" i="9"/>
  <c r="AN23" i="9"/>
  <c r="AL34" i="8"/>
  <c r="AS34" i="8"/>
  <c r="AL22" i="8"/>
  <c r="AS22" i="8"/>
  <c r="AK19" i="8"/>
  <c r="AR19" i="8"/>
  <c r="AK31" i="8"/>
  <c r="AR31" i="8"/>
  <c r="AT21" i="8"/>
  <c r="AM21" i="8"/>
  <c r="AK28" i="9"/>
  <c r="AR28" i="9"/>
  <c r="AO38" i="9"/>
  <c r="AH38" i="9"/>
  <c r="AN34" i="9"/>
  <c r="AU34" i="9"/>
  <c r="AJ22" i="9"/>
  <c r="AQ22" i="9"/>
  <c r="AO18" i="9"/>
  <c r="AH18" i="9"/>
  <c r="AH15" i="10"/>
  <c r="AO15" i="10"/>
  <c r="AQ17" i="10"/>
  <c r="AJ17" i="10"/>
  <c r="AI28" i="9"/>
  <c r="AP28" i="9"/>
  <c r="AH25" i="9"/>
  <c r="AO25" i="9"/>
  <c r="AN27" i="8"/>
  <c r="AU27" i="8"/>
  <c r="AN19" i="8"/>
  <c r="AU19" i="8"/>
  <c r="AU34" i="8"/>
  <c r="AN34" i="8"/>
  <c r="AS23" i="8"/>
  <c r="AL23" i="8"/>
  <c r="AL24" i="8"/>
  <c r="AS24" i="8"/>
  <c r="AQ28" i="8"/>
  <c r="AJ28" i="8"/>
  <c r="AI21" i="8"/>
  <c r="AP21" i="8"/>
  <c r="AU33" i="9"/>
  <c r="AN33" i="9"/>
  <c r="AI31" i="9"/>
  <c r="AP31" i="9"/>
  <c r="AK37" i="9"/>
  <c r="AR37" i="9"/>
  <c r="AI34" i="9"/>
  <c r="AP34" i="9"/>
  <c r="AN22" i="9"/>
  <c r="AU22" i="9"/>
  <c r="AM18" i="9"/>
  <c r="AT18" i="9"/>
  <c r="AU15" i="10"/>
  <c r="AN15" i="10"/>
  <c r="AM25" i="10"/>
  <c r="AT25" i="10"/>
  <c r="AK35" i="10"/>
  <c r="AR35" i="10"/>
  <c r="AM19" i="10"/>
  <c r="AT19" i="10"/>
  <c r="AJ34" i="10"/>
  <c r="AQ34" i="10"/>
  <c r="AL27" i="10"/>
  <c r="AS27" i="10"/>
  <c r="AK29" i="10"/>
  <c r="AR29" i="10"/>
  <c r="AP13" i="11"/>
  <c r="AI13" i="11"/>
  <c r="AN31" i="11"/>
  <c r="AU31" i="11"/>
  <c r="AR24" i="11"/>
  <c r="AK24" i="11"/>
  <c r="AP19" i="11"/>
  <c r="AI19" i="11"/>
  <c r="AI32" i="10"/>
  <c r="AP32" i="10"/>
  <c r="AO12" i="10"/>
  <c r="AH12" i="10"/>
  <c r="AQ31" i="10"/>
  <c r="AJ31" i="10"/>
  <c r="AL29" i="10"/>
  <c r="AS29" i="10"/>
  <c r="AR13" i="11"/>
  <c r="AK13" i="11"/>
  <c r="AL23" i="11"/>
  <c r="AS23" i="11"/>
  <c r="AN28" i="11"/>
  <c r="AU28" i="11"/>
  <c r="AN11" i="11"/>
  <c r="AU11" i="11"/>
  <c r="AT12" i="11"/>
  <c r="AM12" i="11"/>
  <c r="AI21" i="10"/>
  <c r="AP21" i="10"/>
  <c r="AK32" i="10"/>
  <c r="AR32" i="10"/>
  <c r="AK19" i="10"/>
  <c r="AR19" i="10"/>
  <c r="AJ28" i="10"/>
  <c r="AQ28" i="10"/>
  <c r="AM26" i="10"/>
  <c r="AT26" i="10"/>
  <c r="AH34" i="11"/>
  <c r="AO34" i="11"/>
  <c r="AH26" i="11"/>
  <c r="AO26" i="11"/>
  <c r="AP24" i="11"/>
  <c r="AI24" i="11"/>
  <c r="AP15" i="11"/>
  <c r="AI15" i="11"/>
  <c r="AH21" i="10"/>
  <c r="AO21" i="10"/>
  <c r="AQ37" i="10"/>
  <c r="AJ37" i="10"/>
  <c r="AI12" i="10"/>
  <c r="AP12" i="10"/>
  <c r="AO24" i="10"/>
  <c r="AH24" i="10"/>
  <c r="AM16" i="10"/>
  <c r="AT16" i="10"/>
  <c r="AJ38" i="10"/>
  <c r="AQ38" i="10"/>
  <c r="AL13" i="11"/>
  <c r="AS13" i="11"/>
  <c r="AN23" i="11"/>
  <c r="AU23" i="11"/>
  <c r="AM28" i="11"/>
  <c r="AT28" i="11"/>
  <c r="AR11" i="11"/>
  <c r="AK11" i="11"/>
  <c r="AL25" i="11"/>
  <c r="AS25" i="11"/>
  <c r="AT36" i="11"/>
  <c r="AM36" i="11"/>
  <c r="AL16" i="11"/>
  <c r="AS16" i="11"/>
  <c r="AH21" i="12"/>
  <c r="AO21" i="12"/>
  <c r="AP18" i="12"/>
  <c r="AI18" i="12"/>
  <c r="AJ17" i="12"/>
  <c r="AQ17" i="12"/>
  <c r="AP30" i="12"/>
  <c r="AI30" i="12"/>
  <c r="AT11" i="12"/>
  <c r="AM11" i="12"/>
  <c r="AR10" i="12"/>
  <c r="AK10" i="12"/>
  <c r="AR27" i="13"/>
  <c r="AK27" i="13"/>
  <c r="AT21" i="13"/>
  <c r="AM21" i="13"/>
  <c r="AP35" i="11"/>
  <c r="AI35" i="11"/>
  <c r="AJ28" i="12"/>
  <c r="AQ28" i="12"/>
  <c r="AT32" i="12"/>
  <c r="AM32" i="12"/>
  <c r="AR24" i="12"/>
  <c r="AK24" i="12"/>
  <c r="AP26" i="12"/>
  <c r="AI26" i="12"/>
  <c r="AO12" i="12"/>
  <c r="AH12" i="12"/>
  <c r="AT13" i="12"/>
  <c r="AM13" i="12"/>
  <c r="AJ14" i="12"/>
  <c r="AQ14" i="12"/>
  <c r="AJ23" i="13"/>
  <c r="AQ23" i="13"/>
  <c r="AL22" i="13"/>
  <c r="AS22" i="13"/>
  <c r="AM35" i="11"/>
  <c r="AT35" i="11"/>
  <c r="AH11" i="8"/>
  <c r="AO11" i="8"/>
  <c r="AH22" i="12"/>
  <c r="AO22" i="12"/>
  <c r="AT26" i="12"/>
  <c r="AM26" i="12"/>
  <c r="AH9" i="12"/>
  <c r="AO9" i="12"/>
  <c r="AH13" i="12"/>
  <c r="AO13" i="12"/>
  <c r="AH15" i="12"/>
  <c r="AO15" i="12"/>
  <c r="AP14" i="12"/>
  <c r="AI14" i="12"/>
  <c r="AJ27" i="13"/>
  <c r="AQ27" i="13"/>
  <c r="AS21" i="13"/>
  <c r="AL21" i="13"/>
  <c r="AH33" i="11"/>
  <c r="AO33" i="11"/>
  <c r="AH16" i="11"/>
  <c r="AO16" i="11"/>
  <c r="AP28" i="12"/>
  <c r="AI28" i="12"/>
  <c r="AH24" i="12"/>
  <c r="AO24" i="12"/>
  <c r="AT34" i="12"/>
  <c r="AM34" i="12"/>
  <c r="AL11" i="12"/>
  <c r="AS11" i="12"/>
  <c r="AH10" i="13"/>
  <c r="AO10" i="13"/>
  <c r="AN30" i="13"/>
  <c r="AU30" i="13"/>
  <c r="AR20" i="13"/>
  <c r="AK20" i="13"/>
  <c r="AJ34" i="13"/>
  <c r="AQ34" i="13"/>
  <c r="AR11" i="14"/>
  <c r="AK11" i="14"/>
  <c r="AS24" i="14"/>
  <c r="AL24" i="14"/>
  <c r="AU13" i="14"/>
  <c r="AN13" i="14"/>
  <c r="AN10" i="14"/>
  <c r="AU10" i="14"/>
  <c r="AH35" i="13"/>
  <c r="AO35" i="13"/>
  <c r="AL9" i="13"/>
  <c r="AS9" i="13"/>
  <c r="AQ25" i="14"/>
  <c r="AJ25" i="14"/>
  <c r="AJ20" i="14"/>
  <c r="AQ20" i="14"/>
  <c r="AJ22" i="14"/>
  <c r="AQ22" i="14"/>
  <c r="AT19" i="13"/>
  <c r="AM19" i="13"/>
  <c r="AT34" i="13"/>
  <c r="AM34" i="13"/>
  <c r="AK21" i="14"/>
  <c r="AR21" i="14"/>
  <c r="AN36" i="14"/>
  <c r="AU36" i="14"/>
  <c r="AM26" i="14"/>
  <c r="AT26" i="14"/>
  <c r="AS14" i="12"/>
  <c r="AL14" i="12"/>
  <c r="AJ31" i="13"/>
  <c r="AQ31" i="13"/>
  <c r="AI33" i="14"/>
  <c r="AP33" i="14"/>
  <c r="AI28" i="14"/>
  <c r="AP28" i="14"/>
  <c r="AR13" i="14"/>
  <c r="AK13" i="14"/>
  <c r="AI22" i="14"/>
  <c r="AP22" i="14"/>
  <c r="AN27" i="7"/>
  <c r="AU27" i="7"/>
  <c r="AR33" i="7"/>
  <c r="AK33" i="7"/>
  <c r="AN18" i="14"/>
  <c r="AU18" i="14"/>
  <c r="AJ29" i="7"/>
  <c r="AQ29" i="7"/>
  <c r="AM32" i="8"/>
  <c r="AT32" i="8"/>
  <c r="AJ32" i="7"/>
  <c r="AQ32" i="7"/>
  <c r="AM35" i="7"/>
  <c r="AT35" i="7"/>
  <c r="AK22" i="7"/>
  <c r="AR22" i="7"/>
  <c r="AH33" i="7"/>
  <c r="AO33" i="7"/>
  <c r="AM27" i="7"/>
  <c r="AT27" i="7"/>
  <c r="AH31" i="7"/>
  <c r="AO31" i="7"/>
  <c r="AH34" i="7"/>
  <c r="AO34" i="7"/>
  <c r="AR14" i="12"/>
  <c r="AK14" i="12"/>
  <c r="AJ18" i="7"/>
  <c r="AQ18" i="7"/>
  <c r="AH17" i="7"/>
  <c r="AO17" i="7"/>
  <c r="AH14" i="7"/>
  <c r="AO14" i="7"/>
  <c r="AJ15" i="8"/>
  <c r="AQ15" i="8"/>
  <c r="AT25" i="8"/>
  <c r="AM25" i="8"/>
  <c r="AO35" i="8"/>
  <c r="AH35" i="8"/>
  <c r="AQ24" i="8"/>
  <c r="AJ24" i="8"/>
  <c r="AJ37" i="8"/>
  <c r="AQ37" i="8"/>
  <c r="AI20" i="8"/>
  <c r="AP20" i="8"/>
  <c r="AO29" i="8"/>
  <c r="AH29" i="8"/>
  <c r="AI30" i="9"/>
  <c r="AP30" i="9"/>
  <c r="AJ26" i="9"/>
  <c r="AQ26" i="9"/>
  <c r="AJ14" i="9"/>
  <c r="AQ14" i="9"/>
  <c r="AS32" i="9"/>
  <c r="AL32" i="9"/>
  <c r="AP13" i="9"/>
  <c r="AI13" i="9"/>
  <c r="AO18" i="10"/>
  <c r="AH18" i="10"/>
  <c r="AM30" i="9"/>
  <c r="AT30" i="9"/>
  <c r="AL16" i="9"/>
  <c r="AS16" i="9"/>
  <c r="AN26" i="9"/>
  <c r="AU26" i="9"/>
  <c r="AN14" i="9"/>
  <c r="AU14" i="9"/>
  <c r="AM36" i="9"/>
  <c r="AT36" i="9"/>
  <c r="AU13" i="9"/>
  <c r="AN13" i="9"/>
  <c r="AK22" i="10"/>
  <c r="AR22" i="10"/>
  <c r="AU25" i="10"/>
  <c r="AN25" i="10"/>
  <c r="AJ31" i="8"/>
  <c r="AQ31" i="8"/>
  <c r="AK17" i="8"/>
  <c r="AR17" i="8"/>
  <c r="AO28" i="9"/>
  <c r="AH28" i="9"/>
  <c r="AH39" i="9"/>
  <c r="AO39" i="9"/>
  <c r="AH29" i="9"/>
  <c r="AO29" i="9"/>
  <c r="AQ19" i="9"/>
  <c r="AJ19" i="9"/>
  <c r="AN33" i="8"/>
  <c r="AU33" i="8"/>
  <c r="AM22" i="8"/>
  <c r="AT22" i="8"/>
  <c r="AS19" i="8"/>
  <c r="AL19" i="8"/>
  <c r="AS35" i="8"/>
  <c r="AL35" i="8"/>
  <c r="AK36" i="8"/>
  <c r="AR36" i="8"/>
  <c r="AP12" i="8"/>
  <c r="AI12" i="8"/>
  <c r="AM17" i="8"/>
  <c r="AT17" i="8"/>
  <c r="AK14" i="8"/>
  <c r="AR14" i="8"/>
  <c r="AM28" i="9"/>
  <c r="AT28" i="9"/>
  <c r="AU27" i="9"/>
  <c r="AN27" i="9"/>
  <c r="AU39" i="9"/>
  <c r="AN39" i="9"/>
  <c r="AK38" i="9"/>
  <c r="AR38" i="9"/>
  <c r="AL29" i="9"/>
  <c r="AS29" i="9"/>
  <c r="AL19" i="9"/>
  <c r="AS19" i="9"/>
  <c r="AH20" i="8"/>
  <c r="AO20" i="8"/>
  <c r="AQ34" i="8"/>
  <c r="AJ34" i="8"/>
  <c r="AO23" i="8"/>
  <c r="AH23" i="8"/>
  <c r="AQ22" i="8"/>
  <c r="AJ22" i="8"/>
  <c r="AP29" i="8"/>
  <c r="AI29" i="8"/>
  <c r="AI19" i="8"/>
  <c r="AP19" i="8"/>
  <c r="AH28" i="8"/>
  <c r="AO28" i="8"/>
  <c r="AP31" i="8"/>
  <c r="AI31" i="8"/>
  <c r="AI26" i="8"/>
  <c r="AP26" i="8"/>
  <c r="AJ17" i="8"/>
  <c r="AQ17" i="8"/>
  <c r="AP14" i="8"/>
  <c r="AI14" i="8"/>
  <c r="AJ28" i="9"/>
  <c r="AQ28" i="9"/>
  <c r="AI39" i="9"/>
  <c r="AP39" i="9"/>
  <c r="AI37" i="9"/>
  <c r="AP37" i="9"/>
  <c r="AI23" i="9"/>
  <c r="AP23" i="9"/>
  <c r="AO34" i="9"/>
  <c r="AH34" i="9"/>
  <c r="AJ20" i="9"/>
  <c r="AQ20" i="9"/>
  <c r="AH22" i="9"/>
  <c r="AO22" i="9"/>
  <c r="AP17" i="9"/>
  <c r="AI17" i="9"/>
  <c r="AS36" i="9"/>
  <c r="AL36" i="9"/>
  <c r="AP21" i="9"/>
  <c r="AI21" i="9"/>
  <c r="AS22" i="10"/>
  <c r="AL22" i="10"/>
  <c r="AI16" i="8"/>
  <c r="AP16" i="8"/>
  <c r="AO21" i="8"/>
  <c r="AH21" i="8"/>
  <c r="AO24" i="9"/>
  <c r="AH24" i="9"/>
  <c r="AQ35" i="9"/>
  <c r="AJ35" i="9"/>
  <c r="AH19" i="9"/>
  <c r="AO19" i="9"/>
  <c r="AR34" i="8"/>
  <c r="AK34" i="8"/>
  <c r="AN23" i="8"/>
  <c r="AU23" i="8"/>
  <c r="AM24" i="8"/>
  <c r="AT24" i="8"/>
  <c r="AK28" i="8"/>
  <c r="AR28" i="8"/>
  <c r="AL38" i="8"/>
  <c r="AS38" i="8"/>
  <c r="AI37" i="8"/>
  <c r="AP37" i="8"/>
  <c r="AI27" i="8"/>
  <c r="AP27" i="8"/>
  <c r="AL30" i="8"/>
  <c r="AS30" i="8"/>
  <c r="AH18" i="8"/>
  <c r="AO18" i="8"/>
  <c r="AM29" i="8"/>
  <c r="AT29" i="8"/>
  <c r="AM19" i="8"/>
  <c r="AT19" i="8"/>
  <c r="AL28" i="8"/>
  <c r="AS28" i="8"/>
  <c r="AT35" i="8"/>
  <c r="AM35" i="8"/>
  <c r="AU26" i="8"/>
  <c r="AN26" i="8"/>
  <c r="AK21" i="8"/>
  <c r="AR21" i="8"/>
  <c r="AJ14" i="8"/>
  <c r="AQ14" i="8"/>
  <c r="AM33" i="9"/>
  <c r="AT33" i="9"/>
  <c r="AU24" i="9"/>
  <c r="AN24" i="9"/>
  <c r="AK31" i="9"/>
  <c r="AR31" i="9"/>
  <c r="AK35" i="9"/>
  <c r="AR35" i="9"/>
  <c r="AM37" i="9"/>
  <c r="AT37" i="9"/>
  <c r="AM25" i="9"/>
  <c r="AT25" i="9"/>
  <c r="AK19" i="9"/>
  <c r="AR19" i="9"/>
  <c r="AS34" i="9"/>
  <c r="AL34" i="9"/>
  <c r="AN20" i="9"/>
  <c r="AU20" i="9"/>
  <c r="AS22" i="9"/>
  <c r="AL22" i="9"/>
  <c r="AT17" i="9"/>
  <c r="AM17" i="9"/>
  <c r="AL18" i="9"/>
  <c r="AS18" i="9"/>
  <c r="AK21" i="9"/>
  <c r="AR21" i="9"/>
  <c r="AL15" i="10"/>
  <c r="AS15" i="10"/>
  <c r="AI17" i="10"/>
  <c r="AP17" i="10"/>
  <c r="AM17" i="10"/>
  <c r="AT17" i="10"/>
  <c r="AS32" i="10"/>
  <c r="AL32" i="10"/>
  <c r="AR37" i="10"/>
  <c r="AK37" i="10"/>
  <c r="AH23" i="10"/>
  <c r="AO23" i="10"/>
  <c r="AM12" i="10"/>
  <c r="AT12" i="10"/>
  <c r="AI28" i="10"/>
  <c r="AP28" i="10"/>
  <c r="AH39" i="10"/>
  <c r="AO39" i="10"/>
  <c r="AU27" i="10"/>
  <c r="AN27" i="10"/>
  <c r="AQ33" i="10"/>
  <c r="AJ33" i="10"/>
  <c r="AH29" i="10"/>
  <c r="AO29" i="10"/>
  <c r="AH29" i="11"/>
  <c r="AO29" i="11"/>
  <c r="AH13" i="11"/>
  <c r="AO13" i="11"/>
  <c r="AP27" i="11"/>
  <c r="AI27" i="11"/>
  <c r="AH31" i="11"/>
  <c r="AO31" i="11"/>
  <c r="AJ22" i="11"/>
  <c r="AQ22" i="11"/>
  <c r="AH24" i="11"/>
  <c r="AO24" i="11"/>
  <c r="AH18" i="11"/>
  <c r="AO18" i="11"/>
  <c r="AJ25" i="11"/>
  <c r="AQ25" i="11"/>
  <c r="AL37" i="11"/>
  <c r="AS37" i="11"/>
  <c r="AH35" i="10"/>
  <c r="AO35" i="10"/>
  <c r="AQ23" i="10"/>
  <c r="AJ23" i="10"/>
  <c r="AJ12" i="10"/>
  <c r="AQ12" i="10"/>
  <c r="AK34" i="10"/>
  <c r="AR34" i="10"/>
  <c r="AP39" i="10"/>
  <c r="AI39" i="10"/>
  <c r="AH27" i="10"/>
  <c r="AO27" i="10"/>
  <c r="AK33" i="10"/>
  <c r="AR33" i="10"/>
  <c r="AJ26" i="10"/>
  <c r="AQ26" i="10"/>
  <c r="AL29" i="11"/>
  <c r="AS29" i="11"/>
  <c r="AT13" i="11"/>
  <c r="AM13" i="11"/>
  <c r="AT30" i="11"/>
  <c r="AM30" i="11"/>
  <c r="AT23" i="11"/>
  <c r="AM23" i="11"/>
  <c r="AN26" i="11"/>
  <c r="AU26" i="11"/>
  <c r="AS28" i="11"/>
  <c r="AL28" i="11"/>
  <c r="AN18" i="11"/>
  <c r="AU18" i="11"/>
  <c r="AT19" i="11"/>
  <c r="AM19" i="11"/>
  <c r="AN15" i="11"/>
  <c r="AU15" i="11"/>
  <c r="AI37" i="11"/>
  <c r="AP37" i="11"/>
  <c r="AU21" i="10"/>
  <c r="AN21" i="10"/>
  <c r="AM36" i="10"/>
  <c r="AT36" i="10"/>
  <c r="AM35" i="10"/>
  <c r="AT35" i="10"/>
  <c r="AN30" i="10"/>
  <c r="AU30" i="10"/>
  <c r="AL19" i="10"/>
  <c r="AS19" i="10"/>
  <c r="AI34" i="10"/>
  <c r="AP34" i="10"/>
  <c r="AS24" i="10"/>
  <c r="AL24" i="10"/>
  <c r="AM27" i="10"/>
  <c r="AT27" i="10"/>
  <c r="AH38" i="10"/>
  <c r="AO38" i="10"/>
  <c r="AO26" i="10"/>
  <c r="AH26" i="10"/>
  <c r="AH17" i="11"/>
  <c r="AO17" i="11"/>
  <c r="AJ34" i="11"/>
  <c r="AQ34" i="11"/>
  <c r="AQ27" i="11"/>
  <c r="AJ27" i="11"/>
  <c r="AH22" i="11"/>
  <c r="AO22" i="11"/>
  <c r="AH21" i="11"/>
  <c r="AO21" i="11"/>
  <c r="AH19" i="11"/>
  <c r="AO19" i="11"/>
  <c r="AH15" i="11"/>
  <c r="AO15" i="11"/>
  <c r="AJ22" i="10"/>
  <c r="AQ22" i="10"/>
  <c r="AL25" i="10"/>
  <c r="AS25" i="10"/>
  <c r="AJ36" i="10"/>
  <c r="AQ36" i="10"/>
  <c r="AP37" i="10"/>
  <c r="AI37" i="10"/>
  <c r="AU23" i="10"/>
  <c r="AN23" i="10"/>
  <c r="AK12" i="10"/>
  <c r="AR12" i="10"/>
  <c r="AS34" i="10"/>
  <c r="AL34" i="10"/>
  <c r="AN24" i="10"/>
  <c r="AU24" i="10"/>
  <c r="AK31" i="10"/>
  <c r="AR31" i="10"/>
  <c r="AK16" i="10"/>
  <c r="AR16" i="10"/>
  <c r="AL38" i="10"/>
  <c r="AS38" i="10"/>
  <c r="AS26" i="10"/>
  <c r="AL26" i="10"/>
  <c r="AR29" i="11"/>
  <c r="AK29" i="11"/>
  <c r="AN13" i="11"/>
  <c r="AU13" i="11"/>
  <c r="AL27" i="11"/>
  <c r="AS27" i="11"/>
  <c r="AR31" i="11"/>
  <c r="AK31" i="11"/>
  <c r="AL22" i="11"/>
  <c r="AS22" i="11"/>
  <c r="AN24" i="11"/>
  <c r="AU24" i="11"/>
  <c r="AR18" i="11"/>
  <c r="AK18" i="11"/>
  <c r="AN19" i="11"/>
  <c r="AU19" i="11"/>
  <c r="AJ15" i="11"/>
  <c r="AQ15" i="11"/>
  <c r="AN37" i="11"/>
  <c r="AU37" i="11"/>
  <c r="AK36" i="11"/>
  <c r="AR36" i="11"/>
  <c r="AL35" i="11"/>
  <c r="AS35" i="11"/>
  <c r="AN16" i="11"/>
  <c r="AU16" i="11"/>
  <c r="AN11" i="8"/>
  <c r="AU11" i="8"/>
  <c r="AH20" i="12"/>
  <c r="AO20" i="12"/>
  <c r="AP32" i="12"/>
  <c r="AI32" i="12"/>
  <c r="AQ35" i="12"/>
  <c r="AJ35" i="12"/>
  <c r="AL24" i="12"/>
  <c r="AS24" i="12"/>
  <c r="AJ26" i="12"/>
  <c r="AQ26" i="12"/>
  <c r="AH17" i="12"/>
  <c r="AO17" i="12"/>
  <c r="AR34" i="12"/>
  <c r="AK34" i="12"/>
  <c r="AH27" i="12"/>
  <c r="AO27" i="12"/>
  <c r="AO16" i="12"/>
  <c r="AH16" i="12"/>
  <c r="AJ11" i="12"/>
  <c r="AQ11" i="12"/>
  <c r="AR33" i="12"/>
  <c r="AK33" i="12"/>
  <c r="AK32" i="13"/>
  <c r="AR32" i="13"/>
  <c r="AN33" i="13"/>
  <c r="AU33" i="13"/>
  <c r="AN23" i="13"/>
  <c r="AU23" i="13"/>
  <c r="AT26" i="13"/>
  <c r="AM26" i="13"/>
  <c r="AL25" i="13"/>
  <c r="AS25" i="13"/>
  <c r="AH36" i="11"/>
  <c r="AO36" i="11"/>
  <c r="AP20" i="11"/>
  <c r="AI20" i="11"/>
  <c r="AJ11" i="8"/>
  <c r="AQ11" i="8"/>
  <c r="AR28" i="12"/>
  <c r="AK28" i="12"/>
  <c r="AR22" i="12"/>
  <c r="AK22" i="12"/>
  <c r="AL32" i="12"/>
  <c r="AS32" i="12"/>
  <c r="AM35" i="12"/>
  <c r="AT35" i="12"/>
  <c r="AT24" i="12"/>
  <c r="AM24" i="12"/>
  <c r="AR26" i="12"/>
  <c r="AK26" i="12"/>
  <c r="AL25" i="12"/>
  <c r="AS25" i="12"/>
  <c r="AT12" i="12"/>
  <c r="AM12" i="12"/>
  <c r="AR30" i="12"/>
  <c r="AK30" i="12"/>
  <c r="AL16" i="12"/>
  <c r="AS16" i="12"/>
  <c r="AU11" i="12"/>
  <c r="AN11" i="12"/>
  <c r="AP33" i="12"/>
  <c r="AI33" i="12"/>
  <c r="AL32" i="13"/>
  <c r="AS32" i="13"/>
  <c r="AH33" i="13"/>
  <c r="AO33" i="13"/>
  <c r="AI10" i="13"/>
  <c r="AP10" i="13"/>
  <c r="AJ25" i="13"/>
  <c r="AQ25" i="13"/>
  <c r="AT33" i="11"/>
  <c r="AM33" i="11"/>
  <c r="AN32" i="11"/>
  <c r="AU32" i="11"/>
  <c r="AT20" i="11"/>
  <c r="AM20" i="11"/>
  <c r="AJ14" i="11"/>
  <c r="AQ14" i="11"/>
  <c r="AM11" i="8"/>
  <c r="AT11" i="8"/>
  <c r="AJ20" i="12"/>
  <c r="AQ20" i="12"/>
  <c r="AP21" i="12"/>
  <c r="AI21" i="12"/>
  <c r="AH18" i="12"/>
  <c r="AO18" i="12"/>
  <c r="AH26" i="12"/>
  <c r="AO26" i="12"/>
  <c r="AP25" i="12"/>
  <c r="AI25" i="12"/>
  <c r="AP9" i="12"/>
  <c r="AI9" i="12"/>
  <c r="AJ30" i="12"/>
  <c r="AQ30" i="12"/>
  <c r="AQ13" i="12"/>
  <c r="AJ13" i="12"/>
  <c r="AP11" i="12"/>
  <c r="AI11" i="12"/>
  <c r="AN33" i="12"/>
  <c r="AU33" i="12"/>
  <c r="AH32" i="13"/>
  <c r="AO32" i="13"/>
  <c r="AR33" i="13"/>
  <c r="AK33" i="13"/>
  <c r="AT23" i="13"/>
  <c r="AM23" i="13"/>
  <c r="AN26" i="13"/>
  <c r="AU26" i="13"/>
  <c r="AH25" i="13"/>
  <c r="AO25" i="13"/>
  <c r="AH22" i="13"/>
  <c r="AO22" i="13"/>
  <c r="AJ33" i="11"/>
  <c r="AQ33" i="11"/>
  <c r="AH35" i="11"/>
  <c r="AO35" i="11"/>
  <c r="AJ16" i="11"/>
  <c r="AQ16" i="11"/>
  <c r="AI11" i="8"/>
  <c r="AP11" i="8"/>
  <c r="AL28" i="12"/>
  <c r="AS28" i="12"/>
  <c r="AL22" i="12"/>
  <c r="AS22" i="12"/>
  <c r="AN32" i="12"/>
  <c r="AU32" i="12"/>
  <c r="AR35" i="12"/>
  <c r="AK35" i="12"/>
  <c r="AN24" i="12"/>
  <c r="AU24" i="12"/>
  <c r="AL26" i="12"/>
  <c r="AS26" i="12"/>
  <c r="AT25" i="12"/>
  <c r="AM25" i="12"/>
  <c r="AR12" i="12"/>
  <c r="AK12" i="12"/>
  <c r="AL34" i="12"/>
  <c r="AS34" i="12"/>
  <c r="AL13" i="12"/>
  <c r="AS13" i="12"/>
  <c r="AU15" i="12"/>
  <c r="AN15" i="12"/>
  <c r="AP8" i="12"/>
  <c r="AI8" i="12"/>
  <c r="AJ28" i="13"/>
  <c r="AQ28" i="13"/>
  <c r="AP23" i="13"/>
  <c r="AI23" i="13"/>
  <c r="AP26" i="13"/>
  <c r="AI26" i="13"/>
  <c r="AP25" i="13"/>
  <c r="AI25" i="13"/>
  <c r="AL17" i="13"/>
  <c r="AS17" i="13"/>
  <c r="AK30" i="13"/>
  <c r="AR30" i="13"/>
  <c r="AN35" i="13"/>
  <c r="AU35" i="13"/>
  <c r="AT20" i="13"/>
  <c r="AM20" i="13"/>
  <c r="AM12" i="13"/>
  <c r="AT12" i="13"/>
  <c r="AN11" i="13"/>
  <c r="AU11" i="13"/>
  <c r="AK34" i="13"/>
  <c r="AR34" i="13"/>
  <c r="AS15" i="14"/>
  <c r="AL15" i="14"/>
  <c r="AU33" i="14"/>
  <c r="AN33" i="14"/>
  <c r="AL21" i="14"/>
  <c r="AS21" i="14"/>
  <c r="AM11" i="14"/>
  <c r="AT11" i="14"/>
  <c r="AL25" i="14"/>
  <c r="AS25" i="14"/>
  <c r="AM34" i="14"/>
  <c r="AT34" i="14"/>
  <c r="AK36" i="14"/>
  <c r="AR36" i="14"/>
  <c r="AM24" i="14"/>
  <c r="AT24" i="14"/>
  <c r="AM20" i="14"/>
  <c r="AT20" i="14"/>
  <c r="AK26" i="14"/>
  <c r="AR26" i="14"/>
  <c r="AH13" i="14"/>
  <c r="AO13" i="14"/>
  <c r="AL35" i="14"/>
  <c r="AS35" i="14"/>
  <c r="AU23" i="14"/>
  <c r="AN23" i="14"/>
  <c r="AL10" i="14"/>
  <c r="AS10" i="14"/>
  <c r="AP17" i="13"/>
  <c r="AI17" i="13"/>
  <c r="AH30" i="13"/>
  <c r="AO30" i="13"/>
  <c r="AH31" i="13"/>
  <c r="AO31" i="13"/>
  <c r="AH16" i="13"/>
  <c r="AO16" i="13"/>
  <c r="AP15" i="13"/>
  <c r="AI15" i="13"/>
  <c r="AP34" i="13"/>
  <c r="AI34" i="13"/>
  <c r="AI37" i="14"/>
  <c r="AP37" i="14"/>
  <c r="AQ21" i="14"/>
  <c r="AJ21" i="14"/>
  <c r="AH11" i="14"/>
  <c r="AO11" i="14"/>
  <c r="AI25" i="14"/>
  <c r="AP25" i="14"/>
  <c r="AJ36" i="14"/>
  <c r="AQ36" i="14"/>
  <c r="AJ24" i="14"/>
  <c r="AQ24" i="14"/>
  <c r="AQ16" i="14"/>
  <c r="AJ16" i="14"/>
  <c r="AJ13" i="14"/>
  <c r="AQ13" i="14"/>
  <c r="AI35" i="14"/>
  <c r="AP35" i="14"/>
  <c r="AO22" i="14"/>
  <c r="AH22" i="14"/>
  <c r="AU22" i="13"/>
  <c r="AN22" i="13"/>
  <c r="AL14" i="13"/>
  <c r="AS14" i="13"/>
  <c r="AL18" i="13"/>
  <c r="AS18" i="13"/>
  <c r="AR31" i="13"/>
  <c r="AK31" i="13"/>
  <c r="AK19" i="13"/>
  <c r="AR19" i="13"/>
  <c r="AN12" i="13"/>
  <c r="AU12" i="13"/>
  <c r="AK11" i="13"/>
  <c r="AR11" i="13"/>
  <c r="AL34" i="13"/>
  <c r="AS34" i="13"/>
  <c r="AK15" i="14"/>
  <c r="AR15" i="14"/>
  <c r="AK33" i="14"/>
  <c r="AR33" i="14"/>
  <c r="AM21" i="14"/>
  <c r="AT21" i="14"/>
  <c r="AN11" i="14"/>
  <c r="AU11" i="14"/>
  <c r="AM25" i="14"/>
  <c r="AT25" i="14"/>
  <c r="AN34" i="14"/>
  <c r="AU34" i="14"/>
  <c r="AS36" i="14"/>
  <c r="AL36" i="14"/>
  <c r="AN24" i="14"/>
  <c r="AU24" i="14"/>
  <c r="AN20" i="14"/>
  <c r="AU20" i="14"/>
  <c r="AS26" i="14"/>
  <c r="AL26" i="14"/>
  <c r="AK14" i="14"/>
  <c r="AR14" i="14"/>
  <c r="AL27" i="14"/>
  <c r="AS27" i="14"/>
  <c r="AK22" i="14"/>
  <c r="AR22" i="14"/>
  <c r="AL32" i="8"/>
  <c r="AS32" i="8"/>
  <c r="AH17" i="13"/>
  <c r="AO17" i="13"/>
  <c r="AM35" i="13"/>
  <c r="AT35" i="13"/>
  <c r="AI20" i="13"/>
  <c r="AP20" i="13"/>
  <c r="AI16" i="13"/>
  <c r="AP16" i="13"/>
  <c r="AJ15" i="13"/>
  <c r="AQ15" i="13"/>
  <c r="AN34" i="13"/>
  <c r="AU34" i="13"/>
  <c r="AO15" i="14"/>
  <c r="AH15" i="14"/>
  <c r="AQ33" i="14"/>
  <c r="AJ33" i="14"/>
  <c r="AI11" i="14"/>
  <c r="AP11" i="14"/>
  <c r="AH19" i="14"/>
  <c r="AO19" i="14"/>
  <c r="AI30" i="14"/>
  <c r="AP30" i="14"/>
  <c r="AO24" i="14"/>
  <c r="AH24" i="14"/>
  <c r="AI20" i="14"/>
  <c r="AP20" i="14"/>
  <c r="AJ12" i="14"/>
  <c r="AQ12" i="14"/>
  <c r="AI14" i="14"/>
  <c r="AP14" i="14"/>
  <c r="AQ27" i="14"/>
  <c r="AJ27" i="14"/>
  <c r="AK10" i="14"/>
  <c r="AR10" i="14"/>
  <c r="AJ33" i="7"/>
  <c r="AQ33" i="7"/>
  <c r="AI31" i="7"/>
  <c r="AP31" i="7"/>
  <c r="AN29" i="7"/>
  <c r="AU29" i="7"/>
  <c r="AN24" i="7"/>
  <c r="AU24" i="7"/>
  <c r="AL25" i="7"/>
  <c r="AS25" i="7"/>
  <c r="AR21" i="7"/>
  <c r="AK21" i="7"/>
  <c r="AI33" i="7"/>
  <c r="AP33" i="7"/>
  <c r="AH23" i="7"/>
  <c r="AO23" i="7"/>
  <c r="AL33" i="7"/>
  <c r="AS33" i="7"/>
  <c r="AJ20" i="10"/>
  <c r="AQ20" i="10"/>
  <c r="AN37" i="7"/>
  <c r="AU37" i="7"/>
  <c r="AJ21" i="7"/>
  <c r="AQ21" i="7"/>
  <c r="AM39" i="7"/>
  <c r="AT39" i="7"/>
  <c r="AI27" i="7"/>
  <c r="AP27" i="7"/>
  <c r="AI35" i="7"/>
  <c r="AP35" i="7"/>
  <c r="AH25" i="7"/>
  <c r="AO25" i="7"/>
  <c r="AI19" i="7"/>
  <c r="AP19" i="7"/>
  <c r="AP26" i="7"/>
  <c r="AI26" i="7"/>
  <c r="AK28" i="7"/>
  <c r="AR28" i="7"/>
  <c r="AS12" i="9"/>
  <c r="AL12" i="9"/>
  <c r="AK20" i="10"/>
  <c r="AR20" i="10"/>
  <c r="AK18" i="14"/>
  <c r="AR18" i="14"/>
  <c r="AL28" i="7"/>
  <c r="AS28" i="7"/>
  <c r="AJ40" i="7"/>
  <c r="AQ40" i="7"/>
  <c r="AH28" i="7"/>
  <c r="AO28" i="7"/>
  <c r="AR31" i="7"/>
  <c r="AK31" i="7"/>
  <c r="AH36" i="7"/>
  <c r="AO36" i="7"/>
  <c r="AL21" i="7"/>
  <c r="AS21" i="7"/>
  <c r="AL23" i="7"/>
  <c r="AS23" i="7"/>
  <c r="AP30" i="7"/>
  <c r="AI30" i="7"/>
  <c r="AT30" i="7"/>
  <c r="AM30" i="7"/>
  <c r="AH12" i="9"/>
  <c r="AO12" i="9"/>
  <c r="AK13" i="13"/>
  <c r="AR13" i="13"/>
  <c r="AL39" i="7"/>
  <c r="AS39" i="7"/>
  <c r="AM23" i="7"/>
  <c r="AT23" i="7"/>
  <c r="AP34" i="7"/>
  <c r="AI34" i="7"/>
  <c r="AK32" i="7"/>
  <c r="AR32" i="7"/>
  <c r="AI29" i="7"/>
  <c r="AP29" i="7"/>
  <c r="AK36" i="7"/>
  <c r="AR36" i="7"/>
  <c r="AP24" i="7"/>
  <c r="AI24" i="7"/>
  <c r="AH27" i="7"/>
  <c r="AO27" i="7"/>
  <c r="AL37" i="7"/>
  <c r="AS37" i="7"/>
  <c r="AM37" i="7"/>
  <c r="AT37" i="7"/>
  <c r="AM21" i="7"/>
  <c r="AT21" i="7"/>
  <c r="AN13" i="13"/>
  <c r="AU13" i="13"/>
  <c r="AT38" i="7"/>
  <c r="AM38" i="7"/>
  <c r="AN22" i="7"/>
  <c r="AU22" i="7"/>
  <c r="AM17" i="7"/>
  <c r="AT17" i="7"/>
  <c r="AR15" i="7"/>
  <c r="AK15" i="7"/>
  <c r="AT18" i="7"/>
  <c r="AM18" i="7"/>
  <c r="AK16" i="7"/>
  <c r="AR16" i="7"/>
  <c r="AP14" i="7"/>
  <c r="AI14" i="7"/>
  <c r="AH18" i="7"/>
  <c r="AO18" i="7"/>
  <c r="AM15" i="7"/>
  <c r="AT15" i="7"/>
  <c r="AI13" i="7"/>
  <c r="AP13" i="7"/>
  <c r="AJ17" i="7"/>
  <c r="AQ17" i="7"/>
  <c r="AH15" i="7"/>
  <c r="AO15" i="7"/>
  <c r="AT10" i="11"/>
  <c r="AM10" i="11"/>
  <c r="AJ10" i="11"/>
  <c r="AQ10" i="11"/>
  <c r="AR32" i="12"/>
  <c r="AK32" i="12"/>
  <c r="AN26" i="12"/>
  <c r="AU26" i="12"/>
  <c r="AN12" i="12"/>
  <c r="AU12" i="12"/>
  <c r="AR16" i="12"/>
  <c r="AK16" i="12"/>
  <c r="AL27" i="13"/>
  <c r="AS27" i="13"/>
  <c r="AK17" i="13"/>
  <c r="AR17" i="13"/>
  <c r="AM16" i="13"/>
  <c r="AT16" i="13"/>
  <c r="AU15" i="14"/>
  <c r="AN15" i="14"/>
  <c r="AU21" i="14"/>
  <c r="AN21" i="14"/>
  <c r="AM36" i="14"/>
  <c r="AT36" i="14"/>
  <c r="AJ26" i="14"/>
  <c r="AQ26" i="14"/>
  <c r="AL23" i="14"/>
  <c r="AS23" i="14"/>
  <c r="AJ30" i="13"/>
  <c r="AQ30" i="13"/>
  <c r="AJ12" i="13"/>
  <c r="AQ12" i="13"/>
  <c r="AO32" i="14"/>
  <c r="AH32" i="14"/>
  <c r="AJ30" i="14"/>
  <c r="AQ30" i="14"/>
  <c r="AP12" i="14"/>
  <c r="AI12" i="14"/>
  <c r="AL13" i="9"/>
  <c r="AS13" i="9"/>
  <c r="AJ18" i="13"/>
  <c r="AQ18" i="13"/>
  <c r="AL12" i="13"/>
  <c r="AS12" i="13"/>
  <c r="AQ15" i="14"/>
  <c r="AJ15" i="14"/>
  <c r="AL11" i="14"/>
  <c r="AS11" i="14"/>
  <c r="AK34" i="14"/>
  <c r="AR34" i="14"/>
  <c r="AS20" i="14"/>
  <c r="AL20" i="14"/>
  <c r="AM35" i="14"/>
  <c r="AT35" i="14"/>
  <c r="AJ17" i="13"/>
  <c r="AQ17" i="13"/>
  <c r="AL15" i="13"/>
  <c r="AS15" i="13"/>
  <c r="AM15" i="14"/>
  <c r="AT15" i="14"/>
  <c r="AI34" i="14"/>
  <c r="AP34" i="14"/>
  <c r="AN26" i="14"/>
  <c r="AU26" i="14"/>
  <c r="AT14" i="8"/>
  <c r="AM14" i="8"/>
  <c r="AL31" i="7"/>
  <c r="AS31" i="7"/>
  <c r="AR37" i="7"/>
  <c r="AK37" i="7"/>
  <c r="AI12" i="9"/>
  <c r="AP12" i="9"/>
  <c r="AL40" i="7"/>
  <c r="AS40" i="7"/>
  <c r="AJ27" i="7"/>
  <c r="AQ27" i="7"/>
  <c r="AM31" i="7"/>
  <c r="AT31" i="7"/>
  <c r="AJ18" i="14"/>
  <c r="AQ18" i="14"/>
  <c r="AJ34" i="7"/>
  <c r="AQ34" i="7"/>
  <c r="AT24" i="7"/>
  <c r="AM24" i="7"/>
  <c r="AO20" i="10"/>
  <c r="AH20" i="10"/>
  <c r="AJ37" i="7"/>
  <c r="AQ37" i="7"/>
  <c r="AL36" i="7"/>
  <c r="AS36" i="7"/>
  <c r="AL27" i="7"/>
  <c r="AS27" i="7"/>
  <c r="AI21" i="7"/>
  <c r="AP21" i="7"/>
  <c r="AN26" i="7"/>
  <c r="AU26" i="7"/>
  <c r="AR13" i="7"/>
  <c r="AK13" i="7"/>
  <c r="AL18" i="7"/>
  <c r="AS18" i="7"/>
  <c r="AN17" i="7"/>
  <c r="AU17" i="7"/>
  <c r="AN13" i="7"/>
  <c r="AU13" i="7"/>
  <c r="AJ29" i="8"/>
  <c r="AQ29" i="8"/>
  <c r="AI34" i="8"/>
  <c r="AP34" i="8"/>
  <c r="AI30" i="8"/>
  <c r="AP30" i="8"/>
  <c r="AL15" i="9"/>
  <c r="AS15" i="9"/>
  <c r="AI20" i="9"/>
  <c r="AP20" i="9"/>
  <c r="AN18" i="9"/>
  <c r="AU18" i="9"/>
  <c r="AK13" i="9"/>
  <c r="AR13" i="9"/>
  <c r="AK30" i="9"/>
  <c r="AR30" i="9"/>
  <c r="AK26" i="9"/>
  <c r="AR26" i="9"/>
  <c r="AJ18" i="9"/>
  <c r="AQ18" i="9"/>
  <c r="AH13" i="9"/>
  <c r="AO13" i="9"/>
  <c r="AN22" i="10"/>
  <c r="AU22" i="10"/>
  <c r="AO36" i="10"/>
  <c r="AH36" i="10"/>
  <c r="AH26" i="8"/>
  <c r="AO26" i="8"/>
  <c r="AH13" i="8"/>
  <c r="AO13" i="8"/>
  <c r="AP24" i="9"/>
  <c r="AI24" i="9"/>
  <c r="AM35" i="9"/>
  <c r="AT35" i="9"/>
  <c r="AK25" i="9"/>
  <c r="AR25" i="9"/>
  <c r="AR20" i="8"/>
  <c r="AK20" i="8"/>
  <c r="AT27" i="8"/>
  <c r="AM27" i="8"/>
  <c r="AM18" i="8"/>
  <c r="AT18" i="8"/>
  <c r="AN15" i="8"/>
  <c r="AU15" i="8"/>
  <c r="AN35" i="8"/>
  <c r="AU35" i="8"/>
  <c r="AM36" i="8"/>
  <c r="AT36" i="8"/>
  <c r="AT12" i="8"/>
  <c r="AM12" i="8"/>
  <c r="AS17" i="8"/>
  <c r="AL17" i="8"/>
  <c r="AU32" i="8"/>
  <c r="AN32" i="8"/>
  <c r="AK24" i="9"/>
  <c r="AR24" i="9"/>
  <c r="AH31" i="9"/>
  <c r="AO31" i="9"/>
  <c r="AH35" i="9"/>
  <c r="AO35" i="9"/>
  <c r="AU37" i="9"/>
  <c r="AN37" i="9"/>
  <c r="AL25" i="9"/>
  <c r="AS25" i="9"/>
  <c r="AN19" i="9"/>
  <c r="AU19" i="9"/>
  <c r="AH38" i="8"/>
  <c r="AO38" i="8"/>
  <c r="AT37" i="8"/>
  <c r="AM37" i="8"/>
  <c r="AH30" i="8"/>
  <c r="AO30" i="8"/>
  <c r="AI25" i="8"/>
  <c r="AP25" i="8"/>
  <c r="AR15" i="8"/>
  <c r="AK15" i="8"/>
  <c r="AL16" i="8"/>
  <c r="AS16" i="8"/>
  <c r="AQ36" i="8"/>
  <c r="AJ36" i="8"/>
  <c r="AH12" i="8"/>
  <c r="AO12" i="8"/>
  <c r="AM13" i="8"/>
  <c r="AT13" i="8"/>
  <c r="AK33" i="9"/>
  <c r="AR33" i="9"/>
  <c r="AQ24" i="9"/>
  <c r="AJ24" i="9"/>
  <c r="AI35" i="9"/>
  <c r="AP35" i="9"/>
  <c r="AI29" i="9"/>
  <c r="AP29" i="9"/>
  <c r="AP19" i="9"/>
  <c r="AI19" i="9"/>
  <c r="AJ30" i="9"/>
  <c r="AQ30" i="9"/>
  <c r="AO16" i="9"/>
  <c r="AH16" i="9"/>
  <c r="AI26" i="9"/>
  <c r="AP26" i="9"/>
  <c r="AI14" i="9"/>
  <c r="AP14" i="9"/>
  <c r="AJ36" i="9"/>
  <c r="AQ36" i="9"/>
  <c r="AT13" i="9"/>
  <c r="AM13" i="9"/>
  <c r="AK18" i="10"/>
  <c r="AR18" i="10"/>
  <c r="AO31" i="8"/>
  <c r="AH31" i="8"/>
  <c r="AO17" i="8"/>
  <c r="AH17" i="8"/>
  <c r="AQ27" i="9"/>
  <c r="AJ27" i="9"/>
  <c r="AQ37" i="9"/>
  <c r="AJ37" i="9"/>
  <c r="AM20" i="8"/>
  <c r="AT20" i="8"/>
  <c r="AS37" i="8"/>
  <c r="AL37" i="8"/>
  <c r="AK30" i="8"/>
  <c r="AR30" i="8"/>
  <c r="AN29" i="8"/>
  <c r="AU29" i="8"/>
  <c r="AQ16" i="8"/>
  <c r="AJ16" i="8"/>
  <c r="AU38" i="8"/>
  <c r="AN38" i="8"/>
  <c r="AK37" i="8"/>
  <c r="AR37" i="8"/>
  <c r="AS27" i="8"/>
  <c r="AL27" i="8"/>
  <c r="AU30" i="8"/>
  <c r="AN30" i="8"/>
  <c r="AU18" i="8"/>
  <c r="AN18" i="8"/>
  <c r="AK29" i="8"/>
  <c r="AR29" i="8"/>
  <c r="AM15" i="8"/>
  <c r="AT15" i="8"/>
  <c r="AU16" i="8"/>
  <c r="AN16" i="8"/>
  <c r="AM31" i="8"/>
  <c r="AT31" i="8"/>
  <c r="AM26" i="8"/>
  <c r="AT26" i="8"/>
  <c r="AI17" i="8"/>
  <c r="AP17" i="8"/>
  <c r="AH32" i="8"/>
  <c r="AO32" i="8"/>
  <c r="AS28" i="9"/>
  <c r="AL28" i="9"/>
  <c r="AL27" i="9"/>
  <c r="AS27" i="9"/>
  <c r="AM39" i="9"/>
  <c r="AT39" i="9"/>
  <c r="AN38" i="9"/>
  <c r="AU38" i="9"/>
  <c r="AK29" i="9"/>
  <c r="AR29" i="9"/>
  <c r="AM23" i="9"/>
  <c r="AT23" i="9"/>
  <c r="AP15" i="9"/>
  <c r="AI15" i="9"/>
  <c r="AN30" i="9"/>
  <c r="AU30" i="9"/>
  <c r="AM16" i="9"/>
  <c r="AT16" i="9"/>
  <c r="AM26" i="9"/>
  <c r="AT26" i="9"/>
  <c r="AM14" i="9"/>
  <c r="AT14" i="9"/>
  <c r="AN36" i="9"/>
  <c r="AU36" i="9"/>
  <c r="AT21" i="9"/>
  <c r="AM21" i="9"/>
  <c r="AI22" i="10"/>
  <c r="AP22" i="10"/>
  <c r="AK21" i="10"/>
  <c r="AR21" i="10"/>
  <c r="AK17" i="10"/>
  <c r="AR17" i="10"/>
  <c r="AN32" i="10"/>
  <c r="AU32" i="10"/>
  <c r="AT37" i="10"/>
  <c r="AM37" i="10"/>
  <c r="AK23" i="10"/>
  <c r="AR23" i="10"/>
  <c r="AJ14" i="10"/>
  <c r="AQ14" i="10"/>
  <c r="AK24" i="10"/>
  <c r="AR24" i="10"/>
  <c r="AH31" i="10"/>
  <c r="AO31" i="10"/>
  <c r="AO16" i="10"/>
  <c r="AH16" i="10"/>
  <c r="AR38" i="10"/>
  <c r="AK38" i="10"/>
  <c r="AK26" i="10"/>
  <c r="AR26" i="10"/>
  <c r="AJ29" i="11"/>
  <c r="AQ29" i="11"/>
  <c r="AP34" i="11"/>
  <c r="AI34" i="11"/>
  <c r="AH23" i="11"/>
  <c r="AO23" i="11"/>
  <c r="AI26" i="11"/>
  <c r="AP26" i="11"/>
  <c r="AJ28" i="11"/>
  <c r="AQ28" i="11"/>
  <c r="AR21" i="11"/>
  <c r="AK21" i="11"/>
  <c r="AH11" i="11"/>
  <c r="AO11" i="11"/>
  <c r="AT15" i="11"/>
  <c r="AM15" i="11"/>
  <c r="AR37" i="11"/>
  <c r="AK37" i="11"/>
  <c r="AQ35" i="10"/>
  <c r="AJ35" i="10"/>
  <c r="AM23" i="10"/>
  <c r="AT23" i="10"/>
  <c r="AN14" i="10"/>
  <c r="AU14" i="10"/>
  <c r="AS28" i="10"/>
  <c r="AL28" i="10"/>
  <c r="AL39" i="10"/>
  <c r="AS39" i="10"/>
  <c r="AQ27" i="10"/>
  <c r="AJ27" i="10"/>
  <c r="AN38" i="10"/>
  <c r="AU38" i="10"/>
  <c r="AK13" i="10"/>
  <c r="AR13" i="10"/>
  <c r="AR17" i="11"/>
  <c r="AK17" i="11"/>
  <c r="AR34" i="11"/>
  <c r="AK34" i="11"/>
  <c r="AK27" i="11"/>
  <c r="AR27" i="11"/>
  <c r="AQ31" i="11"/>
  <c r="AJ31" i="11"/>
  <c r="AT22" i="11"/>
  <c r="AM22" i="11"/>
  <c r="AL24" i="11"/>
  <c r="AS24" i="11"/>
  <c r="AL18" i="11"/>
  <c r="AS18" i="11"/>
  <c r="AR19" i="11"/>
  <c r="AK19" i="11"/>
  <c r="AR15" i="11"/>
  <c r="AK15" i="11"/>
  <c r="AP33" i="11"/>
  <c r="AI33" i="11"/>
  <c r="AQ25" i="10"/>
  <c r="AJ25" i="10"/>
  <c r="AS36" i="10"/>
  <c r="AL36" i="10"/>
  <c r="AL35" i="10"/>
  <c r="AS35" i="10"/>
  <c r="AK30" i="10"/>
  <c r="AR30" i="10"/>
  <c r="AS12" i="10"/>
  <c r="AL12" i="10"/>
  <c r="AO34" i="10"/>
  <c r="AH34" i="10"/>
  <c r="AJ24" i="10"/>
  <c r="AQ24" i="10"/>
  <c r="AI16" i="10"/>
  <c r="AP16" i="10"/>
  <c r="AQ29" i="10"/>
  <c r="AJ29" i="10"/>
  <c r="AH13" i="10"/>
  <c r="AO13" i="10"/>
  <c r="AJ17" i="11"/>
  <c r="AQ17" i="11"/>
  <c r="AL30" i="11"/>
  <c r="AS30" i="11"/>
  <c r="AJ23" i="11"/>
  <c r="AQ23" i="11"/>
  <c r="AP28" i="11"/>
  <c r="AI28" i="11"/>
  <c r="AP18" i="11"/>
  <c r="AI18" i="11"/>
  <c r="AP25" i="11"/>
  <c r="AI25" i="11"/>
  <c r="AJ12" i="11"/>
  <c r="AQ12" i="11"/>
  <c r="AS18" i="10"/>
  <c r="AL18" i="10"/>
  <c r="AI25" i="10"/>
  <c r="AP25" i="10"/>
  <c r="AJ32" i="10"/>
  <c r="AQ32" i="10"/>
  <c r="AI30" i="10"/>
  <c r="AP30" i="10"/>
  <c r="AQ19" i="10"/>
  <c r="AJ19" i="10"/>
  <c r="AK14" i="10"/>
  <c r="AR14" i="10"/>
  <c r="AO28" i="10"/>
  <c r="AH28" i="10"/>
  <c r="AT39" i="10"/>
  <c r="AM39" i="10"/>
  <c r="AI27" i="10"/>
  <c r="AP27" i="10"/>
  <c r="AU33" i="10"/>
  <c r="AN33" i="10"/>
  <c r="AU29" i="10"/>
  <c r="AN29" i="10"/>
  <c r="AL13" i="10"/>
  <c r="AS13" i="10"/>
  <c r="AL17" i="11"/>
  <c r="AS17" i="11"/>
  <c r="AL34" i="11"/>
  <c r="AS34" i="11"/>
  <c r="AN27" i="11"/>
  <c r="AU27" i="11"/>
  <c r="AT31" i="11"/>
  <c r="AM31" i="11"/>
  <c r="AR22" i="11"/>
  <c r="AK22" i="11"/>
  <c r="AT24" i="11"/>
  <c r="AM24" i="11"/>
  <c r="AT18" i="11"/>
  <c r="AM18" i="11"/>
  <c r="AL19" i="11"/>
  <c r="AS19" i="11"/>
  <c r="AL15" i="11"/>
  <c r="AS15" i="11"/>
  <c r="AL33" i="11"/>
  <c r="AS33" i="11"/>
  <c r="AT32" i="11"/>
  <c r="AM32" i="11"/>
  <c r="AL20" i="11"/>
  <c r="AS20" i="11"/>
  <c r="AN14" i="11"/>
  <c r="AU14" i="11"/>
  <c r="AJ31" i="12"/>
  <c r="AQ31" i="12"/>
  <c r="AN22" i="12"/>
  <c r="AU22" i="12"/>
  <c r="AH32" i="12"/>
  <c r="AO32" i="12"/>
  <c r="AI35" i="12"/>
  <c r="AP35" i="12"/>
  <c r="AP24" i="12"/>
  <c r="AI24" i="12"/>
  <c r="AL19" i="12"/>
  <c r="AS19" i="12"/>
  <c r="AJ12" i="12"/>
  <c r="AQ12" i="12"/>
  <c r="AJ34" i="12"/>
  <c r="AQ34" i="12"/>
  <c r="AJ27" i="12"/>
  <c r="AQ27" i="12"/>
  <c r="AJ16" i="12"/>
  <c r="AQ16" i="12"/>
  <c r="AH8" i="12"/>
  <c r="AO8" i="12"/>
  <c r="AN10" i="12"/>
  <c r="AU10" i="12"/>
  <c r="AN32" i="13"/>
  <c r="AU32" i="13"/>
  <c r="AM33" i="13"/>
  <c r="AT33" i="13"/>
  <c r="AL23" i="13"/>
  <c r="AS23" i="13"/>
  <c r="AL26" i="13"/>
  <c r="AS26" i="13"/>
  <c r="AT25" i="13"/>
  <c r="AM25" i="13"/>
  <c r="AJ32" i="11"/>
  <c r="AQ32" i="11"/>
  <c r="AP16" i="11"/>
  <c r="AI16" i="11"/>
  <c r="AN31" i="12"/>
  <c r="AU31" i="12"/>
  <c r="AR20" i="12"/>
  <c r="AK20" i="12"/>
  <c r="AJ21" i="12"/>
  <c r="AQ21" i="12"/>
  <c r="AT29" i="12"/>
  <c r="AM29" i="12"/>
  <c r="AR18" i="12"/>
  <c r="AK18" i="12"/>
  <c r="AH23" i="12"/>
  <c r="AO23" i="12"/>
  <c r="AT19" i="12"/>
  <c r="AM19" i="12"/>
  <c r="AR17" i="12"/>
  <c r="AK17" i="12"/>
  <c r="AU9" i="12"/>
  <c r="AN9" i="12"/>
  <c r="AT30" i="12"/>
  <c r="AM30" i="12"/>
  <c r="AN16" i="12"/>
  <c r="AU16" i="12"/>
  <c r="AL8" i="12"/>
  <c r="AS8" i="12"/>
  <c r="AP10" i="12"/>
  <c r="AI10" i="12"/>
  <c r="AP32" i="13"/>
  <c r="AI32" i="13"/>
  <c r="AH27" i="13"/>
  <c r="AO27" i="13"/>
  <c r="AJ26" i="13"/>
  <c r="AQ26" i="13"/>
  <c r="AN29" i="13"/>
  <c r="AU29" i="13"/>
  <c r="AR33" i="11"/>
  <c r="AK33" i="11"/>
  <c r="AL32" i="11"/>
  <c r="AS32" i="11"/>
  <c r="AR20" i="11"/>
  <c r="AK20" i="11"/>
  <c r="AH14" i="11"/>
  <c r="AO14" i="11"/>
  <c r="AH31" i="12"/>
  <c r="AO31" i="12"/>
  <c r="AP20" i="12"/>
  <c r="AI20" i="12"/>
  <c r="AJ32" i="12"/>
  <c r="AQ32" i="12"/>
  <c r="AJ24" i="12"/>
  <c r="AQ24" i="12"/>
  <c r="AH19" i="12"/>
  <c r="AO19" i="12"/>
  <c r="AP17" i="12"/>
  <c r="AI17" i="12"/>
  <c r="AP34" i="12"/>
  <c r="AI34" i="12"/>
  <c r="AL27" i="12"/>
  <c r="AS27" i="12"/>
  <c r="AP16" i="12"/>
  <c r="AI16" i="12"/>
  <c r="AH11" i="12"/>
  <c r="AO11" i="12"/>
  <c r="AT33" i="12"/>
  <c r="AM33" i="12"/>
  <c r="AT32" i="13"/>
  <c r="AM32" i="13"/>
  <c r="AL33" i="13"/>
  <c r="AS33" i="13"/>
  <c r="AR23" i="13"/>
  <c r="AK23" i="13"/>
  <c r="AR26" i="13"/>
  <c r="AK26" i="13"/>
  <c r="AN25" i="13"/>
  <c r="AU25" i="13"/>
  <c r="AH37" i="11"/>
  <c r="AO37" i="11"/>
  <c r="AP36" i="11"/>
  <c r="AI36" i="11"/>
  <c r="AH20" i="11"/>
  <c r="AO20" i="11"/>
  <c r="AR14" i="11"/>
  <c r="AK14" i="11"/>
  <c r="AL31" i="12"/>
  <c r="AS31" i="12"/>
  <c r="AN20" i="12"/>
  <c r="AU20" i="12"/>
  <c r="AN21" i="12"/>
  <c r="AU21" i="12"/>
  <c r="AL29" i="12"/>
  <c r="AS29" i="12"/>
  <c r="AT18" i="12"/>
  <c r="AM18" i="12"/>
  <c r="AT23" i="12"/>
  <c r="AM23" i="12"/>
  <c r="AP19" i="12"/>
  <c r="AI19" i="12"/>
  <c r="AL17" i="12"/>
  <c r="AS17" i="12"/>
  <c r="AL9" i="12"/>
  <c r="AS9" i="12"/>
  <c r="AN30" i="12"/>
  <c r="AU30" i="12"/>
  <c r="AN13" i="12"/>
  <c r="AU13" i="12"/>
  <c r="AL15" i="12"/>
  <c r="AS15" i="12"/>
  <c r="AH33" i="12"/>
  <c r="AO33" i="12"/>
  <c r="AJ33" i="13"/>
  <c r="AQ33" i="13"/>
  <c r="AH23" i="13"/>
  <c r="AO23" i="13"/>
  <c r="AH26" i="13"/>
  <c r="AO26" i="13"/>
  <c r="AM29" i="13"/>
  <c r="AT29" i="13"/>
  <c r="AI14" i="13"/>
  <c r="AP14" i="13"/>
  <c r="AN18" i="13"/>
  <c r="AU18" i="13"/>
  <c r="AI31" i="13"/>
  <c r="AP31" i="13"/>
  <c r="AL19" i="13"/>
  <c r="AS19" i="13"/>
  <c r="AH15" i="13"/>
  <c r="AO15" i="13"/>
  <c r="AN9" i="13"/>
  <c r="AU9" i="13"/>
  <c r="AT24" i="13"/>
  <c r="AM24" i="13"/>
  <c r="AL37" i="14"/>
  <c r="AS37" i="14"/>
  <c r="AI32" i="14"/>
  <c r="AP32" i="14"/>
  <c r="AK17" i="14"/>
  <c r="AR17" i="14"/>
  <c r="AK31" i="14"/>
  <c r="AR31" i="14"/>
  <c r="AL19" i="14"/>
  <c r="AS19" i="14"/>
  <c r="AK30" i="14"/>
  <c r="AR30" i="14"/>
  <c r="AK28" i="14"/>
  <c r="AR28" i="14"/>
  <c r="AU29" i="14"/>
  <c r="AN29" i="14"/>
  <c r="AS16" i="14"/>
  <c r="AL16" i="14"/>
  <c r="AN12" i="14"/>
  <c r="AU12" i="14"/>
  <c r="AU14" i="14"/>
  <c r="AN14" i="14"/>
  <c r="AM27" i="14"/>
  <c r="AT27" i="14"/>
  <c r="AN22" i="14"/>
  <c r="AU22" i="14"/>
  <c r="AS10" i="12"/>
  <c r="AL10" i="12"/>
  <c r="AJ14" i="13"/>
  <c r="AQ14" i="13"/>
  <c r="AI18" i="13"/>
  <c r="AP18" i="13"/>
  <c r="AH20" i="13"/>
  <c r="AO20" i="13"/>
  <c r="AJ16" i="13"/>
  <c r="AQ16" i="13"/>
  <c r="AP11" i="13"/>
  <c r="AI11" i="13"/>
  <c r="AH34" i="13"/>
  <c r="AO34" i="13"/>
  <c r="AH33" i="14"/>
  <c r="AO33" i="14"/>
  <c r="AI21" i="14"/>
  <c r="AP21" i="14"/>
  <c r="AJ11" i="14"/>
  <c r="AQ11" i="14"/>
  <c r="AI19" i="14"/>
  <c r="AP19" i="14"/>
  <c r="AO36" i="14"/>
  <c r="AH36" i="14"/>
  <c r="AQ29" i="14"/>
  <c r="AJ29" i="14"/>
  <c r="AI26" i="14"/>
  <c r="AP26" i="14"/>
  <c r="AL13" i="14"/>
  <c r="AS13" i="14"/>
  <c r="AH27" i="14"/>
  <c r="AO27" i="14"/>
  <c r="AT10" i="14"/>
  <c r="AM10" i="14"/>
  <c r="AT22" i="13"/>
  <c r="AM22" i="13"/>
  <c r="AT30" i="13"/>
  <c r="AM30" i="13"/>
  <c r="AL35" i="13"/>
  <c r="AS35" i="13"/>
  <c r="AL20" i="13"/>
  <c r="AS20" i="13"/>
  <c r="AL16" i="13"/>
  <c r="AS16" i="13"/>
  <c r="AT15" i="13"/>
  <c r="AM15" i="13"/>
  <c r="AP9" i="13"/>
  <c r="AI9" i="13"/>
  <c r="AN24" i="13"/>
  <c r="AU24" i="13"/>
  <c r="AM37" i="14"/>
  <c r="AT37" i="14"/>
  <c r="AM32" i="14"/>
  <c r="AT32" i="14"/>
  <c r="AU17" i="14"/>
  <c r="AN17" i="14"/>
  <c r="AL31" i="14"/>
  <c r="AS31" i="14"/>
  <c r="AM19" i="14"/>
  <c r="AT19" i="14"/>
  <c r="AS30" i="14"/>
  <c r="AL30" i="14"/>
  <c r="AS28" i="14"/>
  <c r="AL28" i="14"/>
  <c r="AL29" i="14"/>
  <c r="AS29" i="14"/>
  <c r="AK16" i="14"/>
  <c r="AR16" i="14"/>
  <c r="AK12" i="14"/>
  <c r="AR12" i="14"/>
  <c r="AS14" i="14"/>
  <c r="AL14" i="14"/>
  <c r="AK27" i="14"/>
  <c r="AR27" i="14"/>
  <c r="AS22" i="14"/>
  <c r="AL22" i="14"/>
  <c r="AH29" i="13"/>
  <c r="AO29" i="13"/>
  <c r="AM14" i="13"/>
  <c r="AT14" i="13"/>
  <c r="AJ35" i="13"/>
  <c r="AQ35" i="13"/>
  <c r="AH19" i="13"/>
  <c r="AO19" i="13"/>
  <c r="AR12" i="13"/>
  <c r="AK12" i="13"/>
  <c r="AL11" i="13"/>
  <c r="AS11" i="13"/>
  <c r="AH24" i="13"/>
  <c r="AO24" i="13"/>
  <c r="AH37" i="14"/>
  <c r="AO37" i="14"/>
  <c r="AN32" i="14"/>
  <c r="AU32" i="14"/>
  <c r="AQ31" i="14"/>
  <c r="AJ31" i="14"/>
  <c r="AQ19" i="14"/>
  <c r="AJ19" i="14"/>
  <c r="AO30" i="14"/>
  <c r="AH30" i="14"/>
  <c r="AI24" i="14"/>
  <c r="AP24" i="14"/>
  <c r="AO16" i="14"/>
  <c r="AH16" i="14"/>
  <c r="AH12" i="14"/>
  <c r="AO12" i="14"/>
  <c r="AQ35" i="14"/>
  <c r="AJ35" i="14"/>
  <c r="AI23" i="14"/>
  <c r="AP23" i="14"/>
  <c r="AJ10" i="14"/>
  <c r="AQ10" i="14"/>
  <c r="AJ39" i="7"/>
  <c r="AQ39" i="7"/>
  <c r="AJ30" i="7"/>
  <c r="AQ30" i="7"/>
  <c r="AN35" i="7"/>
  <c r="AU35" i="7"/>
  <c r="AJ36" i="7"/>
  <c r="AQ36" i="7"/>
  <c r="AN23" i="7"/>
  <c r="AU23" i="7"/>
  <c r="AR19" i="7"/>
  <c r="AK19" i="7"/>
  <c r="AL34" i="7"/>
  <c r="AS34" i="7"/>
  <c r="AJ19" i="7"/>
  <c r="AQ19" i="7"/>
  <c r="AT20" i="7"/>
  <c r="AM20" i="7"/>
  <c r="AO14" i="12"/>
  <c r="AH14" i="12"/>
  <c r="AN33" i="7"/>
  <c r="AU33" i="7"/>
  <c r="AN40" i="7"/>
  <c r="AU40" i="7"/>
  <c r="AN34" i="7"/>
  <c r="AU34" i="7"/>
  <c r="AH24" i="7"/>
  <c r="AO24" i="7"/>
  <c r="AJ24" i="7"/>
  <c r="AQ24" i="7"/>
  <c r="AJ23" i="7"/>
  <c r="AQ23" i="7"/>
  <c r="AK30" i="7"/>
  <c r="AR30" i="7"/>
  <c r="AN20" i="7"/>
  <c r="AU20" i="7"/>
  <c r="AH22" i="7"/>
  <c r="AO22" i="7"/>
  <c r="AR12" i="9"/>
  <c r="AK12" i="9"/>
  <c r="AT14" i="12"/>
  <c r="AM14" i="12"/>
  <c r="AK40" i="7"/>
  <c r="AR40" i="7"/>
  <c r="AL24" i="7"/>
  <c r="AS24" i="7"/>
  <c r="AH40" i="7"/>
  <c r="AO40" i="7"/>
  <c r="AI23" i="7"/>
  <c r="AP23" i="7"/>
  <c r="AM29" i="7"/>
  <c r="AT29" i="7"/>
  <c r="AL29" i="7"/>
  <c r="AS29" i="7"/>
  <c r="AM19" i="7"/>
  <c r="AT19" i="7"/>
  <c r="AL38" i="7"/>
  <c r="AS38" i="7"/>
  <c r="AP22" i="7"/>
  <c r="AI22" i="7"/>
  <c r="AL30" i="7"/>
  <c r="AS30" i="7"/>
  <c r="AJ12" i="9"/>
  <c r="AQ12" i="9"/>
  <c r="AT13" i="13"/>
  <c r="AM13" i="13"/>
  <c r="AR35" i="7"/>
  <c r="AK35" i="7"/>
  <c r="AL19" i="7"/>
  <c r="AS19" i="7"/>
  <c r="AN39" i="7"/>
  <c r="AU39" i="7"/>
  <c r="AJ25" i="7"/>
  <c r="AQ25" i="7"/>
  <c r="AJ28" i="7"/>
  <c r="AQ28" i="7"/>
  <c r="AN32" i="7"/>
  <c r="AU32" i="7"/>
  <c r="AK20" i="7"/>
  <c r="AR20" i="7"/>
  <c r="AH26" i="7"/>
  <c r="AO26" i="7"/>
  <c r="AK34" i="7"/>
  <c r="AR34" i="7"/>
  <c r="AH30" i="7"/>
  <c r="AO30" i="7"/>
  <c r="AM20" i="10"/>
  <c r="AT20" i="10"/>
  <c r="AH13" i="13"/>
  <c r="AO13" i="13"/>
  <c r="AT34" i="7"/>
  <c r="AM34" i="7"/>
  <c r="AJ13" i="13"/>
  <c r="AQ13" i="13"/>
  <c r="AI17" i="7"/>
  <c r="AP17" i="7"/>
  <c r="AN14" i="7"/>
  <c r="AU14" i="7"/>
  <c r="AP18" i="7"/>
  <c r="AI18" i="7"/>
  <c r="AN15" i="7"/>
  <c r="AU15" i="7"/>
  <c r="AH13" i="7"/>
  <c r="AO13" i="7"/>
  <c r="AR17" i="7"/>
  <c r="AK17" i="7"/>
  <c r="AI15" i="7"/>
  <c r="AP15" i="7"/>
  <c r="AM13" i="7"/>
  <c r="AT13" i="7"/>
  <c r="AT16" i="7"/>
  <c r="AM16" i="7"/>
  <c r="AK14" i="7"/>
  <c r="AR14" i="7"/>
  <c r="AN10" i="11"/>
  <c r="AU10" i="11"/>
  <c r="AH10" i="11"/>
  <c r="AO10" i="11"/>
  <c r="AI18" i="8"/>
  <c r="AP18" i="8"/>
  <c r="AI22" i="8"/>
  <c r="AP22" i="8"/>
  <c r="AO33" i="8"/>
  <c r="AH33" i="8"/>
  <c r="AJ34" i="9"/>
  <c r="AQ34" i="9"/>
  <c r="AI36" i="9"/>
  <c r="AP36" i="9"/>
  <c r="AM22" i="10"/>
  <c r="AT22" i="10"/>
  <c r="AM20" i="9"/>
  <c r="AT20" i="9"/>
  <c r="AL14" i="9"/>
  <c r="AS14" i="9"/>
  <c r="AL21" i="9"/>
  <c r="AS21" i="9"/>
  <c r="AQ21" i="10"/>
  <c r="AJ21" i="10"/>
  <c r="AJ35" i="8"/>
  <c r="AQ35" i="8"/>
  <c r="AH33" i="9"/>
  <c r="AO33" i="9"/>
  <c r="AH37" i="9"/>
  <c r="AO37" i="9"/>
  <c r="AN37" i="8"/>
  <c r="AU37" i="8"/>
  <c r="AS29" i="8"/>
  <c r="AL29" i="8"/>
  <c r="AN31" i="8"/>
  <c r="AU31" i="8"/>
  <c r="AS21" i="8"/>
  <c r="AL21" i="8"/>
  <c r="AL33" i="9"/>
  <c r="AS33" i="9"/>
  <c r="AL39" i="9"/>
  <c r="AS39" i="9"/>
  <c r="AU29" i="9"/>
  <c r="AN29" i="9"/>
  <c r="AQ20" i="8"/>
  <c r="AJ20" i="8"/>
  <c r="AO27" i="8"/>
  <c r="AH27" i="8"/>
  <c r="AH24" i="8"/>
  <c r="AO24" i="8"/>
  <c r="AU28" i="8"/>
  <c r="AN28" i="8"/>
  <c r="AL26" i="8"/>
  <c r="AS26" i="8"/>
  <c r="AL14" i="8"/>
  <c r="AS14" i="8"/>
  <c r="AM31" i="9"/>
  <c r="AT31" i="9"/>
  <c r="AI25" i="9"/>
  <c r="AP25" i="9"/>
  <c r="AO20" i="9"/>
  <c r="AH20" i="9"/>
  <c r="AJ17" i="9"/>
  <c r="AQ17" i="9"/>
  <c r="AJ32" i="9"/>
  <c r="AQ32" i="9"/>
  <c r="AK12" i="8"/>
  <c r="AR12" i="8"/>
  <c r="AQ39" i="9"/>
  <c r="AJ39" i="9"/>
  <c r="AM34" i="8"/>
  <c r="AT34" i="8"/>
  <c r="AK18" i="8"/>
  <c r="AR18" i="8"/>
  <c r="AL20" i="8"/>
  <c r="AS20" i="8"/>
  <c r="AK33" i="8"/>
  <c r="AR33" i="8"/>
  <c r="AU22" i="8"/>
  <c r="AN22" i="8"/>
  <c r="AN25" i="8"/>
  <c r="AU25" i="8"/>
  <c r="AK35" i="8"/>
  <c r="AR35" i="8"/>
  <c r="AL36" i="8"/>
  <c r="AS36" i="8"/>
  <c r="AN13" i="8"/>
  <c r="AU13" i="8"/>
  <c r="AS24" i="9"/>
  <c r="AL24" i="9"/>
  <c r="AL35" i="9"/>
  <c r="AS35" i="9"/>
  <c r="AU25" i="9"/>
  <c r="AN25" i="9"/>
  <c r="AT19" i="9"/>
  <c r="AM19" i="9"/>
  <c r="AL20" i="9"/>
  <c r="AS20" i="9"/>
  <c r="AK17" i="9"/>
  <c r="AR17" i="9"/>
  <c r="AN32" i="9"/>
  <c r="AU32" i="9"/>
  <c r="AK25" i="10"/>
  <c r="AR25" i="10"/>
  <c r="AN36" i="10"/>
  <c r="AU36" i="10"/>
  <c r="AS30" i="10"/>
  <c r="AL30" i="10"/>
  <c r="AN39" i="10"/>
  <c r="AU39" i="10"/>
  <c r="AH33" i="10"/>
  <c r="AO33" i="10"/>
  <c r="AI13" i="10"/>
  <c r="AP13" i="10"/>
  <c r="AI30" i="11"/>
  <c r="AP30" i="11"/>
  <c r="AP22" i="11"/>
  <c r="AI22" i="11"/>
  <c r="AJ18" i="11"/>
  <c r="AQ18" i="11"/>
  <c r="AH12" i="11"/>
  <c r="AO12" i="11"/>
  <c r="AJ30" i="10"/>
  <c r="AQ30" i="10"/>
  <c r="AM34" i="10"/>
  <c r="AT34" i="10"/>
  <c r="AI24" i="10"/>
  <c r="AP24" i="10"/>
  <c r="AN16" i="10"/>
  <c r="AU16" i="10"/>
  <c r="AT29" i="11"/>
  <c r="AM29" i="11"/>
  <c r="AR30" i="11"/>
  <c r="AK30" i="11"/>
  <c r="AT26" i="11"/>
  <c r="AM26" i="11"/>
  <c r="AT21" i="11"/>
  <c r="AM21" i="11"/>
  <c r="AR25" i="11"/>
  <c r="AK25" i="11"/>
  <c r="AU17" i="10"/>
  <c r="AN17" i="10"/>
  <c r="AS37" i="10"/>
  <c r="AL37" i="10"/>
  <c r="AI14" i="10"/>
  <c r="AP14" i="10"/>
  <c r="AL31" i="10"/>
  <c r="AS31" i="10"/>
  <c r="AI33" i="10"/>
  <c r="AP33" i="10"/>
  <c r="AP29" i="11"/>
  <c r="AI29" i="11"/>
  <c r="AH27" i="11"/>
  <c r="AO27" i="11"/>
  <c r="AJ19" i="11"/>
  <c r="AQ19" i="11"/>
  <c r="AO22" i="10"/>
  <c r="AH22" i="10"/>
  <c r="AI36" i="10"/>
  <c r="AP36" i="10"/>
  <c r="AL23" i="10"/>
  <c r="AS23" i="10"/>
  <c r="AN34" i="10"/>
  <c r="AU34" i="10"/>
  <c r="AI31" i="10"/>
  <c r="AP31" i="10"/>
  <c r="AI26" i="10"/>
  <c r="AP26" i="10"/>
  <c r="AU29" i="11"/>
  <c r="AN29" i="11"/>
  <c r="AN30" i="11"/>
  <c r="AU30" i="11"/>
  <c r="AR26" i="11"/>
  <c r="AK26" i="11"/>
  <c r="AL21" i="11"/>
  <c r="AS21" i="11"/>
  <c r="AR12" i="11"/>
  <c r="AK12" i="11"/>
  <c r="AN35" i="11"/>
  <c r="AU35" i="11"/>
  <c r="AI32" i="8"/>
  <c r="AP32" i="8"/>
  <c r="AT28" i="12"/>
  <c r="AM28" i="12"/>
  <c r="AJ29" i="12"/>
  <c r="AQ29" i="12"/>
  <c r="AJ23" i="12"/>
  <c r="AQ23" i="12"/>
  <c r="AQ9" i="12"/>
  <c r="AJ9" i="12"/>
  <c r="AP13" i="12"/>
  <c r="AI13" i="12"/>
  <c r="AL33" i="12"/>
  <c r="AS33" i="12"/>
  <c r="AN28" i="13"/>
  <c r="AU28" i="13"/>
  <c r="AL10" i="13"/>
  <c r="AS10" i="13"/>
  <c r="AJ36" i="11"/>
  <c r="AQ36" i="11"/>
  <c r="AL11" i="8"/>
  <c r="AS11" i="8"/>
  <c r="AT22" i="12"/>
  <c r="AM22" i="12"/>
  <c r="AU35" i="12"/>
  <c r="AN35" i="12"/>
  <c r="AN25" i="12"/>
  <c r="AU25" i="12"/>
  <c r="AN34" i="12"/>
  <c r="AU34" i="12"/>
  <c r="AR15" i="12"/>
  <c r="AK15" i="12"/>
  <c r="AJ33" i="12"/>
  <c r="AQ33" i="12"/>
  <c r="AP28" i="13"/>
  <c r="AI28" i="13"/>
  <c r="AO21" i="13"/>
  <c r="AH21" i="13"/>
  <c r="AL36" i="11"/>
  <c r="AS36" i="11"/>
  <c r="AR16" i="11"/>
  <c r="AK16" i="11"/>
  <c r="AH28" i="12"/>
  <c r="AO28" i="12"/>
  <c r="AH35" i="12"/>
  <c r="AO35" i="12"/>
  <c r="AJ25" i="12"/>
  <c r="AQ25" i="12"/>
  <c r="AL30" i="12"/>
  <c r="AS30" i="12"/>
  <c r="AN8" i="12"/>
  <c r="AU8" i="12"/>
  <c r="AK28" i="13"/>
  <c r="AR28" i="13"/>
  <c r="AR10" i="13"/>
  <c r="AK10" i="13"/>
  <c r="AI29" i="13"/>
  <c r="AP29" i="13"/>
  <c r="AJ35" i="11"/>
  <c r="AQ35" i="11"/>
  <c r="AR11" i="8"/>
  <c r="AK11" i="8"/>
  <c r="AJ22" i="12"/>
  <c r="AQ22" i="12"/>
  <c r="AL35" i="12"/>
  <c r="AS35" i="12"/>
  <c r="AR25" i="12"/>
  <c r="AK25" i="12"/>
  <c r="AT27" i="12"/>
  <c r="AM27" i="12"/>
  <c r="AJ32" i="13"/>
  <c r="AQ32" i="13"/>
  <c r="AR25" i="13"/>
  <c r="AK25" i="13"/>
  <c r="AI35" i="13"/>
  <c r="AP35" i="13"/>
  <c r="AH11" i="13"/>
  <c r="AO11" i="13"/>
  <c r="AM33" i="14"/>
  <c r="AT33" i="14"/>
  <c r="AK25" i="14"/>
  <c r="AR25" i="14"/>
  <c r="AS34" i="14"/>
  <c r="AL34" i="14"/>
  <c r="AK20" i="14"/>
  <c r="AR20" i="14"/>
  <c r="AU35" i="14"/>
  <c r="AN35" i="14"/>
  <c r="AN17" i="13"/>
  <c r="AU17" i="13"/>
  <c r="AP19" i="13"/>
  <c r="AI19" i="13"/>
  <c r="AI15" i="14"/>
  <c r="AP15" i="14"/>
  <c r="AI17" i="14"/>
  <c r="AP17" i="14"/>
  <c r="AJ28" i="14"/>
  <c r="AQ28" i="14"/>
  <c r="AO14" i="14"/>
  <c r="AH14" i="14"/>
  <c r="AN14" i="13"/>
  <c r="AU14" i="13"/>
  <c r="AL31" i="13"/>
  <c r="AS31" i="13"/>
  <c r="AT11" i="13"/>
  <c r="AM11" i="13"/>
  <c r="AL33" i="14"/>
  <c r="AS33" i="14"/>
  <c r="AU25" i="14"/>
  <c r="AN25" i="14"/>
  <c r="AK24" i="14"/>
  <c r="AR24" i="14"/>
  <c r="AM13" i="14"/>
  <c r="AT13" i="14"/>
  <c r="AK23" i="14"/>
  <c r="AR23" i="14"/>
  <c r="AM18" i="13"/>
  <c r="AT18" i="13"/>
  <c r="AR16" i="13"/>
  <c r="AK16" i="13"/>
  <c r="AJ9" i="13"/>
  <c r="AQ9" i="13"/>
  <c r="AO17" i="14"/>
  <c r="AH17" i="14"/>
  <c r="AH25" i="14"/>
  <c r="AO25" i="14"/>
  <c r="AH29" i="14"/>
  <c r="AO29" i="14"/>
  <c r="AI27" i="14"/>
  <c r="AP27" i="14"/>
  <c r="AT32" i="7"/>
  <c r="AM32" i="7"/>
  <c r="AJ22" i="7"/>
  <c r="AQ22" i="7"/>
  <c r="AN21" i="7"/>
  <c r="AU21" i="7"/>
  <c r="AT22" i="7"/>
  <c r="AM22" i="7"/>
  <c r="AR25" i="7"/>
  <c r="AK25" i="7"/>
  <c r="AH32" i="7"/>
  <c r="AO32" i="7"/>
  <c r="AH21" i="7"/>
  <c r="AO21" i="7"/>
  <c r="AL26" i="7"/>
  <c r="AS26" i="7"/>
  <c r="AN20" i="10"/>
  <c r="AU20" i="10"/>
  <c r="AH39" i="7"/>
  <c r="AO39" i="7"/>
  <c r="AM25" i="7"/>
  <c r="AT25" i="7"/>
  <c r="AL22" i="7"/>
  <c r="AS22" i="7"/>
  <c r="AH37" i="7"/>
  <c r="AO37" i="7"/>
  <c r="AO18" i="14"/>
  <c r="AH18" i="14"/>
  <c r="AN31" i="7"/>
  <c r="AU31" i="7"/>
  <c r="AP28" i="7"/>
  <c r="AI28" i="7"/>
  <c r="AM33" i="7"/>
  <c r="AT33" i="7"/>
  <c r="AS18" i="14"/>
  <c r="AL18" i="14"/>
  <c r="AH16" i="7"/>
  <c r="AO16" i="7"/>
  <c r="AT14" i="7"/>
  <c r="AM14" i="7"/>
  <c r="AJ16" i="7"/>
  <c r="AQ16" i="7"/>
  <c r="AL15" i="7"/>
  <c r="AS15" i="7"/>
  <c r="AP10" i="11"/>
  <c r="AI10" i="11"/>
  <c r="AQ15" i="9"/>
  <c r="AJ15" i="9"/>
  <c r="AO25" i="8"/>
  <c r="AH25" i="8"/>
  <c r="AJ33" i="8"/>
  <c r="AQ33" i="8"/>
  <c r="AU17" i="9"/>
  <c r="AN17" i="9"/>
  <c r="AI32" i="9"/>
  <c r="AP32" i="9"/>
  <c r="AL21" i="10"/>
  <c r="AS21" i="10"/>
  <c r="AR16" i="9"/>
  <c r="AK16" i="9"/>
  <c r="AM32" i="9"/>
  <c r="AT32" i="9"/>
  <c r="AL18" i="8"/>
  <c r="AS18" i="8"/>
  <c r="AI38" i="8"/>
  <c r="AP38" i="8"/>
  <c r="AJ27" i="8"/>
  <c r="AQ27" i="8"/>
  <c r="AP23" i="8"/>
  <c r="AI23" i="8"/>
  <c r="AO37" i="8"/>
  <c r="AH37" i="8"/>
  <c r="AI15" i="8"/>
  <c r="AP15" i="8"/>
  <c r="AO19" i="8"/>
  <c r="AH19" i="8"/>
  <c r="AK27" i="8"/>
  <c r="AR27" i="8"/>
  <c r="AN15" i="9"/>
  <c r="AU15" i="9"/>
  <c r="AI16" i="9"/>
  <c r="AP16" i="9"/>
  <c r="AH17" i="9"/>
  <c r="AO17" i="9"/>
  <c r="AO36" i="9"/>
  <c r="AH36" i="9"/>
  <c r="AJ21" i="9"/>
  <c r="AQ21" i="9"/>
  <c r="AI15" i="10"/>
  <c r="AP15" i="10"/>
  <c r="AM34" i="9"/>
  <c r="AT34" i="9"/>
  <c r="AR20" i="9"/>
  <c r="AK20" i="9"/>
  <c r="AT22" i="9"/>
  <c r="AM22" i="9"/>
  <c r="AL17" i="9"/>
  <c r="AS17" i="9"/>
  <c r="AR18" i="9"/>
  <c r="AK18" i="9"/>
  <c r="AU21" i="9"/>
  <c r="AN21" i="9"/>
  <c r="AM15" i="10"/>
  <c r="AT15" i="10"/>
  <c r="AM18" i="10"/>
  <c r="AT18" i="10"/>
  <c r="AH16" i="8"/>
  <c r="AO16" i="8"/>
  <c r="AJ12" i="8"/>
  <c r="AQ12" i="8"/>
  <c r="AH14" i="8"/>
  <c r="AO14" i="8"/>
  <c r="AI27" i="9"/>
  <c r="AP27" i="9"/>
  <c r="AI38" i="9"/>
  <c r="AP38" i="9"/>
  <c r="AO23" i="9"/>
  <c r="AH23" i="9"/>
  <c r="AR38" i="8"/>
  <c r="AK38" i="8"/>
  <c r="AK23" i="8"/>
  <c r="AR23" i="8"/>
  <c r="AR24" i="8"/>
  <c r="AK24" i="8"/>
  <c r="AM28" i="8"/>
  <c r="AT28" i="8"/>
  <c r="AS31" i="8"/>
  <c r="AL31" i="8"/>
  <c r="AQ26" i="8"/>
  <c r="AJ26" i="8"/>
  <c r="AN21" i="8"/>
  <c r="AU21" i="8"/>
  <c r="AI13" i="8"/>
  <c r="AP13" i="8"/>
  <c r="AQ33" i="9"/>
  <c r="AJ33" i="9"/>
  <c r="AT24" i="9"/>
  <c r="AM24" i="9"/>
  <c r="AQ31" i="9"/>
  <c r="AJ31" i="9"/>
  <c r="AU35" i="9"/>
  <c r="AN35" i="9"/>
  <c r="AL37" i="9"/>
  <c r="AS37" i="9"/>
  <c r="AS23" i="9"/>
  <c r="AL23" i="9"/>
  <c r="AH15" i="9"/>
  <c r="AO15" i="9"/>
  <c r="AQ38" i="8"/>
  <c r="AJ38" i="8"/>
  <c r="AI33" i="8"/>
  <c r="AP33" i="8"/>
  <c r="AQ30" i="8"/>
  <c r="AJ30" i="8"/>
  <c r="AQ18" i="8"/>
  <c r="AJ18" i="8"/>
  <c r="AJ25" i="8"/>
  <c r="AQ25" i="8"/>
  <c r="AH15" i="8"/>
  <c r="AO15" i="8"/>
  <c r="AI35" i="8"/>
  <c r="AP35" i="8"/>
  <c r="AH36" i="8"/>
  <c r="AO36" i="8"/>
  <c r="AN12" i="8"/>
  <c r="AU12" i="8"/>
  <c r="AJ13" i="8"/>
  <c r="AQ13" i="8"/>
  <c r="AI33" i="9"/>
  <c r="AP33" i="9"/>
  <c r="AH27" i="9"/>
  <c r="AO27" i="9"/>
  <c r="AJ38" i="9"/>
  <c r="AQ38" i="9"/>
  <c r="AQ25" i="9"/>
  <c r="AJ25" i="9"/>
  <c r="AT15" i="9"/>
  <c r="AM15" i="9"/>
  <c r="AO30" i="9"/>
  <c r="AH30" i="9"/>
  <c r="AJ16" i="9"/>
  <c r="AQ16" i="9"/>
  <c r="AO26" i="9"/>
  <c r="AH26" i="9"/>
  <c r="AI18" i="9"/>
  <c r="AP18" i="9"/>
  <c r="AO32" i="9"/>
  <c r="AH32" i="9"/>
  <c r="AQ15" i="10"/>
  <c r="AJ15" i="10"/>
  <c r="AN18" i="10"/>
  <c r="AU18" i="10"/>
  <c r="AI36" i="8"/>
  <c r="AP36" i="8"/>
  <c r="AR13" i="8"/>
  <c r="AK13" i="8"/>
  <c r="AL31" i="9"/>
  <c r="AS31" i="9"/>
  <c r="AQ29" i="9"/>
  <c r="AJ29" i="9"/>
  <c r="AM38" i="8"/>
  <c r="AT38" i="8"/>
  <c r="AS33" i="8"/>
  <c r="AL33" i="8"/>
  <c r="AR22" i="8"/>
  <c r="AK22" i="8"/>
  <c r="AS25" i="8"/>
  <c r="AL25" i="8"/>
  <c r="AU20" i="8"/>
  <c r="AN20" i="8"/>
  <c r="AH34" i="8"/>
  <c r="AO34" i="8"/>
  <c r="AT33" i="8"/>
  <c r="AM33" i="8"/>
  <c r="AM23" i="8"/>
  <c r="AT23" i="8"/>
  <c r="AH22" i="8"/>
  <c r="AO22" i="8"/>
  <c r="AU24" i="8"/>
  <c r="AN24" i="8"/>
  <c r="AK25" i="8"/>
  <c r="AR25" i="8"/>
  <c r="AS15" i="8"/>
  <c r="AL15" i="8"/>
  <c r="AK16" i="8"/>
  <c r="AR16" i="8"/>
  <c r="AU36" i="8"/>
  <c r="AN36" i="8"/>
  <c r="AL12" i="8"/>
  <c r="AS12" i="8"/>
  <c r="AN17" i="8"/>
  <c r="AU17" i="8"/>
  <c r="AN14" i="8"/>
  <c r="AU14" i="8"/>
  <c r="AN28" i="9"/>
  <c r="AU28" i="9"/>
  <c r="AK27" i="9"/>
  <c r="AR27" i="9"/>
  <c r="AK39" i="9"/>
  <c r="AR39" i="9"/>
  <c r="AS38" i="9"/>
  <c r="AL38" i="9"/>
  <c r="AM29" i="9"/>
  <c r="AT29" i="9"/>
  <c r="AK23" i="9"/>
  <c r="AR23" i="9"/>
  <c r="AK15" i="9"/>
  <c r="AR15" i="9"/>
  <c r="AS30" i="9"/>
  <c r="AL30" i="9"/>
  <c r="AN16" i="9"/>
  <c r="AU16" i="9"/>
  <c r="AS26" i="9"/>
  <c r="AL26" i="9"/>
  <c r="AR14" i="9"/>
  <c r="AK14" i="9"/>
  <c r="AK32" i="9"/>
  <c r="AR32" i="9"/>
  <c r="AQ13" i="9"/>
  <c r="AJ13" i="9"/>
  <c r="AM21" i="10"/>
  <c r="AT21" i="10"/>
  <c r="AH25" i="10"/>
  <c r="AO25" i="10"/>
  <c r="AK36" i="10"/>
  <c r="AR36" i="10"/>
  <c r="AU35" i="10"/>
  <c r="AN35" i="10"/>
  <c r="AM30" i="10"/>
  <c r="AT30" i="10"/>
  <c r="AU19" i="10"/>
  <c r="AN19" i="10"/>
  <c r="AO14" i="10"/>
  <c r="AH14" i="10"/>
  <c r="AM24" i="10"/>
  <c r="AT24" i="10"/>
  <c r="AU31" i="10"/>
  <c r="AN31" i="10"/>
  <c r="AJ16" i="10"/>
  <c r="AQ16" i="10"/>
  <c r="AP38" i="10"/>
  <c r="AI38" i="10"/>
  <c r="AN26" i="10"/>
  <c r="AU26" i="10"/>
  <c r="AP17" i="11"/>
  <c r="AI17" i="11"/>
  <c r="AO30" i="11"/>
  <c r="AH30" i="11"/>
  <c r="AP23" i="11"/>
  <c r="AI23" i="11"/>
  <c r="AQ26" i="11"/>
  <c r="AJ26" i="11"/>
  <c r="AH28" i="11"/>
  <c r="AO28" i="11"/>
  <c r="AP21" i="11"/>
  <c r="AI21" i="11"/>
  <c r="AJ11" i="11"/>
  <c r="AQ11" i="11"/>
  <c r="AP12" i="11"/>
  <c r="AI12" i="11"/>
  <c r="AO32" i="10"/>
  <c r="AH32" i="10"/>
  <c r="AH37" i="10"/>
  <c r="AO37" i="10"/>
  <c r="AH19" i="10"/>
  <c r="AO19" i="10"/>
  <c r="AS14" i="10"/>
  <c r="AL14" i="10"/>
  <c r="AK28" i="10"/>
  <c r="AR28" i="10"/>
  <c r="AM31" i="10"/>
  <c r="AT31" i="10"/>
  <c r="AS16" i="10"/>
  <c r="AL16" i="10"/>
  <c r="AT38" i="10"/>
  <c r="AM38" i="10"/>
  <c r="AM13" i="10"/>
  <c r="AT13" i="10"/>
  <c r="AT17" i="11"/>
  <c r="AM17" i="11"/>
  <c r="AT34" i="11"/>
  <c r="AM34" i="11"/>
  <c r="AT27" i="11"/>
  <c r="AM27" i="11"/>
  <c r="AL31" i="11"/>
  <c r="AS31" i="11"/>
  <c r="AN22" i="11"/>
  <c r="AU22" i="11"/>
  <c r="AN21" i="11"/>
  <c r="AU21" i="11"/>
  <c r="AL11" i="11"/>
  <c r="AS11" i="11"/>
  <c r="AN25" i="11"/>
  <c r="AU25" i="11"/>
  <c r="AN12" i="11"/>
  <c r="AU12" i="11"/>
  <c r="AI18" i="10"/>
  <c r="AP18" i="10"/>
  <c r="AL17" i="10"/>
  <c r="AS17" i="10"/>
  <c r="AM32" i="10"/>
  <c r="AT32" i="10"/>
  <c r="AN37" i="10"/>
  <c r="AU37" i="10"/>
  <c r="AI23" i="10"/>
  <c r="AP23" i="10"/>
  <c r="AN12" i="10"/>
  <c r="AU12" i="10"/>
  <c r="AM28" i="10"/>
  <c r="AT28" i="10"/>
  <c r="AJ39" i="10"/>
  <c r="AQ39" i="10"/>
  <c r="AL33" i="10"/>
  <c r="AS33" i="10"/>
  <c r="AI29" i="10"/>
  <c r="AP29" i="10"/>
  <c r="AQ13" i="10"/>
  <c r="AJ13" i="10"/>
  <c r="AJ13" i="11"/>
  <c r="AQ13" i="11"/>
  <c r="AJ30" i="11"/>
  <c r="AQ30" i="11"/>
  <c r="AP31" i="11"/>
  <c r="AI31" i="11"/>
  <c r="AJ24" i="11"/>
  <c r="AQ24" i="11"/>
  <c r="AP11" i="11"/>
  <c r="AI11" i="11"/>
  <c r="AH25" i="11"/>
  <c r="AO25" i="11"/>
  <c r="AM37" i="11"/>
  <c r="AT37" i="11"/>
  <c r="AJ18" i="10"/>
  <c r="AQ18" i="10"/>
  <c r="AH17" i="10"/>
  <c r="AO17" i="10"/>
  <c r="AI35" i="10"/>
  <c r="AP35" i="10"/>
  <c r="AO30" i="10"/>
  <c r="AH30" i="10"/>
  <c r="AI19" i="10"/>
  <c r="AP19" i="10"/>
  <c r="AM14" i="10"/>
  <c r="AT14" i="10"/>
  <c r="AN28" i="10"/>
  <c r="AU28" i="10"/>
  <c r="AR39" i="10"/>
  <c r="AK39" i="10"/>
  <c r="AK27" i="10"/>
  <c r="AR27" i="10"/>
  <c r="AM33" i="10"/>
  <c r="AT33" i="10"/>
  <c r="AM29" i="10"/>
  <c r="AT29" i="10"/>
  <c r="AU13" i="10"/>
  <c r="AN13" i="10"/>
  <c r="AN17" i="11"/>
  <c r="AU17" i="11"/>
  <c r="AN34" i="11"/>
  <c r="AU34" i="11"/>
  <c r="AR23" i="11"/>
  <c r="AK23" i="11"/>
  <c r="AL26" i="11"/>
  <c r="AS26" i="11"/>
  <c r="AR28" i="11"/>
  <c r="AK28" i="11"/>
  <c r="AJ21" i="11"/>
  <c r="AQ21" i="11"/>
  <c r="AT11" i="11"/>
  <c r="AM11" i="11"/>
  <c r="AT25" i="11"/>
  <c r="AM25" i="11"/>
  <c r="AL12" i="11"/>
  <c r="AS12" i="11"/>
  <c r="AN33" i="11"/>
  <c r="AU33" i="11"/>
  <c r="AR32" i="11"/>
  <c r="AK32" i="11"/>
  <c r="AN20" i="11"/>
  <c r="AU20" i="11"/>
  <c r="AP14" i="11"/>
  <c r="AI14" i="11"/>
  <c r="AP31" i="12"/>
  <c r="AI31" i="12"/>
  <c r="AR21" i="12"/>
  <c r="AK21" i="12"/>
  <c r="AH29" i="12"/>
  <c r="AO29" i="12"/>
  <c r="AJ18" i="12"/>
  <c r="AQ18" i="12"/>
  <c r="AP23" i="12"/>
  <c r="AI23" i="12"/>
  <c r="AH25" i="12"/>
  <c r="AO25" i="12"/>
  <c r="AP12" i="12"/>
  <c r="AI12" i="12"/>
  <c r="AH30" i="12"/>
  <c r="AO30" i="12"/>
  <c r="AR13" i="12"/>
  <c r="AK13" i="12"/>
  <c r="AT15" i="12"/>
  <c r="AM15" i="12"/>
  <c r="AT8" i="12"/>
  <c r="AM8" i="12"/>
  <c r="AH10" i="12"/>
  <c r="AO10" i="12"/>
  <c r="AL28" i="13"/>
  <c r="AS28" i="13"/>
  <c r="AP27" i="13"/>
  <c r="AI27" i="13"/>
  <c r="AN10" i="13"/>
  <c r="AU10" i="13"/>
  <c r="AR21" i="13"/>
  <c r="AK21" i="13"/>
  <c r="AJ29" i="13"/>
  <c r="AQ29" i="13"/>
  <c r="AH32" i="11"/>
  <c r="AO32" i="11"/>
  <c r="AT14" i="11"/>
  <c r="AM14" i="11"/>
  <c r="AT31" i="12"/>
  <c r="AM31" i="12"/>
  <c r="AL20" i="12"/>
  <c r="AS20" i="12"/>
  <c r="AL21" i="12"/>
  <c r="AS21" i="12"/>
  <c r="AN29" i="12"/>
  <c r="AU29" i="12"/>
  <c r="AN18" i="12"/>
  <c r="AU18" i="12"/>
  <c r="AN23" i="12"/>
  <c r="AU23" i="12"/>
  <c r="AR19" i="12"/>
  <c r="AK19" i="12"/>
  <c r="AN17" i="12"/>
  <c r="AU17" i="12"/>
  <c r="AK9" i="12"/>
  <c r="AR9" i="12"/>
  <c r="AR27" i="12"/>
  <c r="AK27" i="12"/>
  <c r="AP15" i="12"/>
  <c r="AI15" i="12"/>
  <c r="AJ8" i="12"/>
  <c r="AQ8" i="12"/>
  <c r="AN14" i="12"/>
  <c r="AU14" i="12"/>
  <c r="AH28" i="13"/>
  <c r="AO28" i="13"/>
  <c r="AN27" i="13"/>
  <c r="AU27" i="13"/>
  <c r="AN21" i="13"/>
  <c r="AU21" i="13"/>
  <c r="AL29" i="13"/>
  <c r="AS29" i="13"/>
  <c r="AN36" i="11"/>
  <c r="AU36" i="11"/>
  <c r="AR35" i="11"/>
  <c r="AK35" i="11"/>
  <c r="AT16" i="11"/>
  <c r="AM16" i="11"/>
  <c r="AK32" i="8"/>
  <c r="AR32" i="8"/>
  <c r="AN28" i="12"/>
  <c r="AU28" i="12"/>
  <c r="AP22" i="12"/>
  <c r="AI22" i="12"/>
  <c r="AP29" i="12"/>
  <c r="AI29" i="12"/>
  <c r="AL23" i="12"/>
  <c r="AS23" i="12"/>
  <c r="AJ19" i="12"/>
  <c r="AQ19" i="12"/>
  <c r="AL12" i="12"/>
  <c r="AS12" i="12"/>
  <c r="AH34" i="12"/>
  <c r="AO34" i="12"/>
  <c r="AP27" i="12"/>
  <c r="AI27" i="12"/>
  <c r="AQ15" i="12"/>
  <c r="AJ15" i="12"/>
  <c r="AK8" i="12"/>
  <c r="AR8" i="12"/>
  <c r="AJ10" i="12"/>
  <c r="AQ10" i="12"/>
  <c r="AT28" i="13"/>
  <c r="AM28" i="13"/>
  <c r="AM27" i="13"/>
  <c r="AT27" i="13"/>
  <c r="AJ10" i="13"/>
  <c r="AQ10" i="13"/>
  <c r="AJ21" i="13"/>
  <c r="AQ21" i="13"/>
  <c r="AR29" i="13"/>
  <c r="AK29" i="13"/>
  <c r="AJ37" i="11"/>
  <c r="AQ37" i="11"/>
  <c r="AP32" i="11"/>
  <c r="AI32" i="11"/>
  <c r="AJ20" i="11"/>
  <c r="AQ20" i="11"/>
  <c r="AL14" i="11"/>
  <c r="AS14" i="11"/>
  <c r="AR31" i="12"/>
  <c r="AK31" i="12"/>
  <c r="AT20" i="12"/>
  <c r="AM20" i="12"/>
  <c r="AT21" i="12"/>
  <c r="AM21" i="12"/>
  <c r="AR29" i="12"/>
  <c r="AK29" i="12"/>
  <c r="AL18" i="12"/>
  <c r="AS18" i="12"/>
  <c r="AR23" i="12"/>
  <c r="AK23" i="12"/>
  <c r="AN19" i="12"/>
  <c r="AU19" i="12"/>
  <c r="AT17" i="12"/>
  <c r="AM17" i="12"/>
  <c r="AT9" i="12"/>
  <c r="AM9" i="12"/>
  <c r="AN27" i="12"/>
  <c r="AU27" i="12"/>
  <c r="AT16" i="12"/>
  <c r="AM16" i="12"/>
  <c r="AR11" i="12"/>
  <c r="AK11" i="12"/>
  <c r="AM10" i="12"/>
  <c r="AT10" i="12"/>
  <c r="AI33" i="13"/>
  <c r="AP33" i="13"/>
  <c r="AM10" i="13"/>
  <c r="AT10" i="13"/>
  <c r="AI21" i="13"/>
  <c r="AP21" i="13"/>
  <c r="AR22" i="13"/>
  <c r="AK22" i="13"/>
  <c r="AR14" i="13"/>
  <c r="AK14" i="13"/>
  <c r="AR18" i="13"/>
  <c r="AK18" i="13"/>
  <c r="AN31" i="13"/>
  <c r="AU31" i="13"/>
  <c r="AN19" i="13"/>
  <c r="AU19" i="13"/>
  <c r="AN15" i="13"/>
  <c r="AU15" i="13"/>
  <c r="AH9" i="13"/>
  <c r="AO9" i="13"/>
  <c r="AL24" i="13"/>
  <c r="AS24" i="13"/>
  <c r="AU37" i="14"/>
  <c r="AN37" i="14"/>
  <c r="AK32" i="14"/>
  <c r="AR32" i="14"/>
  <c r="AS17" i="14"/>
  <c r="AL17" i="14"/>
  <c r="AU31" i="14"/>
  <c r="AN31" i="14"/>
  <c r="AU19" i="14"/>
  <c r="AN19" i="14"/>
  <c r="AM30" i="14"/>
  <c r="AT30" i="14"/>
  <c r="AM28" i="14"/>
  <c r="AT28" i="14"/>
  <c r="AM29" i="14"/>
  <c r="AT29" i="14"/>
  <c r="AM16" i="14"/>
  <c r="AT16" i="14"/>
  <c r="AL12" i="14"/>
  <c r="AS12" i="14"/>
  <c r="AM14" i="14"/>
  <c r="AT14" i="14"/>
  <c r="AU27" i="14"/>
  <c r="AN27" i="14"/>
  <c r="AM22" i="14"/>
  <c r="AT22" i="14"/>
  <c r="AP22" i="13"/>
  <c r="AI22" i="13"/>
  <c r="AH14" i="13"/>
  <c r="AO14" i="13"/>
  <c r="AH18" i="13"/>
  <c r="AO18" i="13"/>
  <c r="AJ20" i="13"/>
  <c r="AQ20" i="13"/>
  <c r="AH12" i="13"/>
  <c r="AO12" i="13"/>
  <c r="AK9" i="13"/>
  <c r="AR9" i="13"/>
  <c r="AP24" i="13"/>
  <c r="AI24" i="13"/>
  <c r="AJ32" i="14"/>
  <c r="AQ32" i="14"/>
  <c r="AQ17" i="14"/>
  <c r="AJ17" i="14"/>
  <c r="AI31" i="14"/>
  <c r="AP31" i="14"/>
  <c r="AJ34" i="14"/>
  <c r="AQ34" i="14"/>
  <c r="AO28" i="14"/>
  <c r="AH28" i="14"/>
  <c r="AO20" i="14"/>
  <c r="AH20" i="14"/>
  <c r="AO26" i="14"/>
  <c r="AH26" i="14"/>
  <c r="AQ14" i="14"/>
  <c r="AJ14" i="14"/>
  <c r="AM23" i="14"/>
  <c r="AT23" i="14"/>
  <c r="AH10" i="14"/>
  <c r="AO10" i="14"/>
  <c r="AT17" i="13"/>
  <c r="AM17" i="13"/>
  <c r="AL30" i="13"/>
  <c r="AS30" i="13"/>
  <c r="AR35" i="13"/>
  <c r="AK35" i="13"/>
  <c r="AN20" i="13"/>
  <c r="AU20" i="13"/>
  <c r="AN16" i="13"/>
  <c r="AU16" i="13"/>
  <c r="AK15" i="13"/>
  <c r="AR15" i="13"/>
  <c r="AT9" i="13"/>
  <c r="AM9" i="13"/>
  <c r="AR24" i="13"/>
  <c r="AK24" i="13"/>
  <c r="AK37" i="14"/>
  <c r="AR37" i="14"/>
  <c r="AS32" i="14"/>
  <c r="AL32" i="14"/>
  <c r="AM17" i="14"/>
  <c r="AT17" i="14"/>
  <c r="AM31" i="14"/>
  <c r="AT31" i="14"/>
  <c r="AK19" i="14"/>
  <c r="AR19" i="14"/>
  <c r="AN30" i="14"/>
  <c r="AU30" i="14"/>
  <c r="AN28" i="14"/>
  <c r="AU28" i="14"/>
  <c r="AK29" i="14"/>
  <c r="AR29" i="14"/>
  <c r="AU16" i="14"/>
  <c r="AN16" i="14"/>
  <c r="AT12" i="14"/>
  <c r="AM12" i="14"/>
  <c r="AK35" i="14"/>
  <c r="AR35" i="14"/>
  <c r="AH23" i="14"/>
  <c r="AO23" i="14"/>
  <c r="AP10" i="14"/>
  <c r="AI10" i="14"/>
  <c r="AQ22" i="13"/>
  <c r="AJ22" i="13"/>
  <c r="AP30" i="13"/>
  <c r="AI30" i="13"/>
  <c r="AM31" i="13"/>
  <c r="AT31" i="13"/>
  <c r="AJ19" i="13"/>
  <c r="AQ19" i="13"/>
  <c r="AI12" i="13"/>
  <c r="AP12" i="13"/>
  <c r="AJ11" i="13"/>
  <c r="AQ11" i="13"/>
  <c r="AJ24" i="13"/>
  <c r="AQ24" i="13"/>
  <c r="AQ37" i="14"/>
  <c r="AJ37" i="14"/>
  <c r="AH21" i="14"/>
  <c r="AO21" i="14"/>
  <c r="AH31" i="14"/>
  <c r="AO31" i="14"/>
  <c r="AO34" i="14"/>
  <c r="AH34" i="14"/>
  <c r="AI36" i="14"/>
  <c r="AP36" i="14"/>
  <c r="AI29" i="14"/>
  <c r="AP29" i="14"/>
  <c r="AI16" i="14"/>
  <c r="AP16" i="14"/>
  <c r="AI13" i="14"/>
  <c r="AP13" i="14"/>
  <c r="AH35" i="14"/>
  <c r="AO35" i="14"/>
  <c r="AQ23" i="14"/>
  <c r="AJ23" i="14"/>
  <c r="AM12" i="9"/>
  <c r="AT12" i="9"/>
  <c r="AJ38" i="7"/>
  <c r="AQ38" i="7"/>
  <c r="AJ26" i="7"/>
  <c r="AQ26" i="7"/>
  <c r="AL35" i="7"/>
  <c r="AS35" i="7"/>
  <c r="AP32" i="7"/>
  <c r="AI32" i="7"/>
  <c r="AH20" i="7"/>
  <c r="AO20" i="7"/>
  <c r="AT40" i="7"/>
  <c r="AM40" i="7"/>
  <c r="AK26" i="7"/>
  <c r="AR26" i="7"/>
  <c r="AH19" i="7"/>
  <c r="AO19" i="7"/>
  <c r="AQ32" i="8"/>
  <c r="AJ32" i="8"/>
  <c r="AL13" i="13"/>
  <c r="AS13" i="13"/>
  <c r="AR29" i="7"/>
  <c r="AK29" i="7"/>
  <c r="AR39" i="7"/>
  <c r="AK39" i="7"/>
  <c r="AJ35" i="7"/>
  <c r="AQ35" i="7"/>
  <c r="AL32" i="7"/>
  <c r="AS32" i="7"/>
  <c r="AN36" i="7"/>
  <c r="AU36" i="7"/>
  <c r="AL20" i="7"/>
  <c r="AS20" i="7"/>
  <c r="AI37" i="7"/>
  <c r="AP37" i="7"/>
  <c r="AT36" i="7"/>
  <c r="AM36" i="7"/>
  <c r="AN19" i="7"/>
  <c r="AU19" i="7"/>
  <c r="AN12" i="9"/>
  <c r="AU12" i="9"/>
  <c r="AP13" i="13"/>
  <c r="AI13" i="13"/>
  <c r="AP36" i="7"/>
  <c r="AI36" i="7"/>
  <c r="AJ20" i="7"/>
  <c r="AQ20" i="7"/>
  <c r="AI39" i="7"/>
  <c r="AP39" i="7"/>
  <c r="AN25" i="7"/>
  <c r="AU25" i="7"/>
  <c r="AN28" i="7"/>
  <c r="AU28" i="7"/>
  <c r="AT28" i="7"/>
  <c r="AM28" i="7"/>
  <c r="AT26" i="7"/>
  <c r="AM26" i="7"/>
  <c r="AK38" i="7"/>
  <c r="AR38" i="7"/>
  <c r="AP20" i="7"/>
  <c r="AI20" i="7"/>
  <c r="AK24" i="7"/>
  <c r="AR24" i="7"/>
  <c r="AI20" i="10"/>
  <c r="AP20" i="10"/>
  <c r="AI18" i="14"/>
  <c r="AP18" i="14"/>
  <c r="AJ31" i="7"/>
  <c r="AQ31" i="7"/>
  <c r="AP38" i="7"/>
  <c r="AI38" i="7"/>
  <c r="AN38" i="7"/>
  <c r="AU38" i="7"/>
  <c r="AH35" i="7"/>
  <c r="AO35" i="7"/>
  <c r="AI25" i="7"/>
  <c r="AP25" i="7"/>
  <c r="AH29" i="7"/>
  <c r="AO29" i="7"/>
  <c r="AH38" i="7"/>
  <c r="AO38" i="7"/>
  <c r="AP40" i="7"/>
  <c r="AI40" i="7"/>
  <c r="AR27" i="7"/>
  <c r="AK27" i="7"/>
  <c r="AR23" i="7"/>
  <c r="AK23" i="7"/>
  <c r="AS20" i="10"/>
  <c r="AL20" i="10"/>
  <c r="AM18" i="14"/>
  <c r="AT18" i="14"/>
  <c r="AN30" i="7"/>
  <c r="AU30" i="7"/>
  <c r="AN18" i="7"/>
  <c r="AU18" i="7"/>
  <c r="AL16" i="7"/>
  <c r="AS16" i="7"/>
  <c r="AJ14" i="7"/>
  <c r="AQ14" i="7"/>
  <c r="AL17" i="7"/>
  <c r="AS17" i="7"/>
  <c r="AJ15" i="7"/>
  <c r="AQ15" i="7"/>
  <c r="AL13" i="7"/>
  <c r="AS13" i="7"/>
  <c r="AN16" i="7"/>
  <c r="AU16" i="7"/>
  <c r="AL14" i="7"/>
  <c r="AS14" i="7"/>
  <c r="AK18" i="7"/>
  <c r="AR18" i="7"/>
  <c r="AP16" i="7"/>
  <c r="AI16" i="7"/>
  <c r="AJ13" i="7"/>
  <c r="AQ13" i="7"/>
  <c r="AR10" i="11"/>
  <c r="AK10" i="11"/>
  <c r="AL10" i="11"/>
  <c r="AS10" i="11"/>
  <c r="AP30" i="4"/>
  <c r="AI30" i="4"/>
  <c r="AQ23" i="4"/>
  <c r="AJ23" i="4"/>
  <c r="AR33" i="4"/>
  <c r="AK33" i="4"/>
  <c r="AS20" i="4"/>
  <c r="AL20" i="4"/>
  <c r="AO34" i="4"/>
  <c r="AH34" i="4"/>
  <c r="AU30" i="4"/>
  <c r="AN30" i="4"/>
  <c r="AT30" i="4"/>
  <c r="AM30" i="4"/>
  <c r="AS28" i="4"/>
  <c r="AL28" i="4"/>
  <c r="AR28" i="4"/>
  <c r="AK28" i="4"/>
  <c r="AP19" i="4"/>
  <c r="AI19" i="4"/>
  <c r="AO19" i="4"/>
  <c r="AH19" i="4"/>
  <c r="AU23" i="4"/>
  <c r="AN23" i="4"/>
  <c r="AU32" i="4"/>
  <c r="AN32" i="4"/>
  <c r="AT32" i="4"/>
  <c r="AM32" i="4"/>
  <c r="AR37" i="4"/>
  <c r="AK37" i="4"/>
  <c r="AJ37" i="4"/>
  <c r="AQ37" i="4"/>
  <c r="AP35" i="4"/>
  <c r="AI35" i="4"/>
  <c r="AO35" i="4"/>
  <c r="AH35" i="4"/>
  <c r="AU33" i="4"/>
  <c r="AN33" i="4"/>
  <c r="AT31" i="4"/>
  <c r="AM31" i="4"/>
  <c r="AS31" i="4"/>
  <c r="AL31" i="4"/>
  <c r="AR29" i="4"/>
  <c r="AK29" i="4"/>
  <c r="AQ29" i="4"/>
  <c r="AJ29" i="4"/>
  <c r="AP27" i="4"/>
  <c r="AI27" i="4"/>
  <c r="AO27" i="4"/>
  <c r="AH27" i="4"/>
  <c r="AU25" i="4"/>
  <c r="AN25" i="4"/>
  <c r="AU36" i="4"/>
  <c r="AN36" i="4"/>
  <c r="AT36" i="4"/>
  <c r="AM36" i="4"/>
  <c r="AS24" i="4"/>
  <c r="AL24" i="4"/>
  <c r="AR24" i="4"/>
  <c r="AK24" i="4"/>
  <c r="AQ22" i="4"/>
  <c r="AJ22" i="4"/>
  <c r="AP22" i="4"/>
  <c r="AI22" i="4"/>
  <c r="AO20" i="4"/>
  <c r="AH20" i="4"/>
  <c r="AU18" i="4"/>
  <c r="AN18" i="4"/>
  <c r="AT18" i="4"/>
  <c r="AM18" i="4"/>
  <c r="AQ16" i="4"/>
  <c r="AJ16" i="4"/>
  <c r="AR16" i="4"/>
  <c r="AK16" i="4"/>
  <c r="AP17" i="4"/>
  <c r="AI17" i="4"/>
  <c r="AO17" i="4"/>
  <c r="AH17" i="4"/>
  <c r="AU21" i="4"/>
  <c r="AN21" i="4"/>
  <c r="AU26" i="4"/>
  <c r="AN26" i="4"/>
  <c r="AT26" i="4"/>
  <c r="AM26" i="4"/>
  <c r="AO15" i="4"/>
  <c r="AH15" i="4"/>
  <c r="AU13" i="4"/>
  <c r="AN13" i="4"/>
  <c r="AT12" i="4"/>
  <c r="AM12" i="4"/>
  <c r="AS11" i="4"/>
  <c r="AL11" i="4"/>
  <c r="AK10" i="4"/>
  <c r="AP15" i="4"/>
  <c r="AI15" i="4"/>
  <c r="AO14" i="4"/>
  <c r="AH14" i="4"/>
  <c r="AU12" i="4"/>
  <c r="AN12" i="4"/>
  <c r="AT11" i="4"/>
  <c r="AM11" i="4"/>
  <c r="AS10" i="4"/>
  <c r="AL10" i="4"/>
  <c r="AS34" i="4"/>
  <c r="AL34" i="4"/>
  <c r="AO28" i="4"/>
  <c r="AH28" i="4"/>
  <c r="AR23" i="4"/>
  <c r="AK23" i="4"/>
  <c r="AN37" i="4"/>
  <c r="AU37" i="4"/>
  <c r="AP31" i="4"/>
  <c r="AI31" i="4"/>
  <c r="AU22" i="4"/>
  <c r="AN22" i="4"/>
  <c r="AU34" i="4"/>
  <c r="AN34" i="4"/>
  <c r="AT34" i="4"/>
  <c r="AM34" i="4"/>
  <c r="AS30" i="4"/>
  <c r="AL30" i="4"/>
  <c r="AR30" i="4"/>
  <c r="AK30" i="4"/>
  <c r="AQ28" i="4"/>
  <c r="AJ28" i="4"/>
  <c r="AP28" i="4"/>
  <c r="AI28" i="4"/>
  <c r="AU19" i="4"/>
  <c r="AN19" i="4"/>
  <c r="AT23" i="4"/>
  <c r="AM23" i="4"/>
  <c r="AS23" i="4"/>
  <c r="AL23" i="4"/>
  <c r="AS32" i="4"/>
  <c r="AL32" i="4"/>
  <c r="AR32" i="4"/>
  <c r="AK32" i="4"/>
  <c r="AI37" i="4"/>
  <c r="AP37" i="4"/>
  <c r="AO37" i="4"/>
  <c r="AH37" i="4"/>
  <c r="AU35" i="4"/>
  <c r="AN35" i="4"/>
  <c r="AT33" i="4"/>
  <c r="AM33" i="4"/>
  <c r="AS33" i="4"/>
  <c r="AL33" i="4"/>
  <c r="AR31" i="4"/>
  <c r="AK31" i="4"/>
  <c r="AQ31" i="4"/>
  <c r="AJ31" i="4"/>
  <c r="AP29" i="4"/>
  <c r="AI29" i="4"/>
  <c r="AO29" i="4"/>
  <c r="AH29" i="4"/>
  <c r="AU27" i="4"/>
  <c r="AN27" i="4"/>
  <c r="AT25" i="4"/>
  <c r="AM25" i="4"/>
  <c r="AS25" i="4"/>
  <c r="AL25" i="4"/>
  <c r="AS36" i="4"/>
  <c r="AL36" i="4"/>
  <c r="AR36" i="4"/>
  <c r="AK36" i="4"/>
  <c r="AQ24" i="4"/>
  <c r="AJ24" i="4"/>
  <c r="AP24" i="4"/>
  <c r="AI24" i="4"/>
  <c r="AO22" i="4"/>
  <c r="AH22" i="4"/>
  <c r="AU20" i="4"/>
  <c r="AN20" i="4"/>
  <c r="AT20" i="4"/>
  <c r="AM20" i="4"/>
  <c r="AS18" i="4"/>
  <c r="AL18" i="4"/>
  <c r="AR18" i="4"/>
  <c r="AK18" i="4"/>
  <c r="AS16" i="4"/>
  <c r="AL16" i="4"/>
  <c r="AT16" i="4"/>
  <c r="AM16" i="4"/>
  <c r="AU17" i="4"/>
  <c r="AN17" i="4"/>
  <c r="AT21" i="4"/>
  <c r="AM21" i="4"/>
  <c r="AS21" i="4"/>
  <c r="AL21" i="4"/>
  <c r="AS26" i="4"/>
  <c r="AL26" i="4"/>
  <c r="AR26" i="4"/>
  <c r="AK26" i="4"/>
  <c r="AU15" i="4"/>
  <c r="AN15" i="4"/>
  <c r="AT14" i="4"/>
  <c r="AM14" i="4"/>
  <c r="AS13" i="4"/>
  <c r="AL13" i="4"/>
  <c r="AR12" i="4"/>
  <c r="AK12" i="4"/>
  <c r="AQ11" i="4"/>
  <c r="AJ11" i="4"/>
  <c r="AP10" i="4"/>
  <c r="AI10" i="4"/>
  <c r="AU14" i="4"/>
  <c r="AN14" i="4"/>
  <c r="AT13" i="4"/>
  <c r="AM13" i="4"/>
  <c r="AS12" i="4"/>
  <c r="AL12" i="4"/>
  <c r="AR11" i="4"/>
  <c r="AK11" i="4"/>
  <c r="AQ10" i="4"/>
  <c r="AR34" i="4"/>
  <c r="AK34" i="4"/>
  <c r="AT19" i="4"/>
  <c r="AM19" i="4"/>
  <c r="AQ32" i="4"/>
  <c r="AJ32" i="4"/>
  <c r="AS35" i="4"/>
  <c r="AL35" i="4"/>
  <c r="AO31" i="4"/>
  <c r="AH31" i="4"/>
  <c r="AT27" i="4"/>
  <c r="AM27" i="4"/>
  <c r="AR25" i="4"/>
  <c r="AK25" i="4"/>
  <c r="AQ36" i="4"/>
  <c r="AJ36" i="4"/>
  <c r="AP36" i="4"/>
  <c r="AI36" i="4"/>
  <c r="AO24" i="4"/>
  <c r="AH24" i="4"/>
  <c r="AT22" i="4"/>
  <c r="AM22" i="4"/>
  <c r="AR20" i="4"/>
  <c r="AK20" i="4"/>
  <c r="AP18" i="4"/>
  <c r="AI18" i="4"/>
  <c r="AU16" i="4"/>
  <c r="AN16" i="4"/>
  <c r="AT17" i="4"/>
  <c r="AM17" i="4"/>
  <c r="AS17" i="4"/>
  <c r="AL17" i="4"/>
  <c r="AR21" i="4"/>
  <c r="AK21" i="4"/>
  <c r="AQ21" i="4"/>
  <c r="AJ21" i="4"/>
  <c r="AQ26" i="4"/>
  <c r="AJ26" i="4"/>
  <c r="AP26" i="4"/>
  <c r="AI26" i="4"/>
  <c r="AS15" i="4"/>
  <c r="AL15" i="4"/>
  <c r="AR14" i="4"/>
  <c r="AK14" i="4"/>
  <c r="AQ13" i="4"/>
  <c r="AJ13" i="4"/>
  <c r="AP12" i="4"/>
  <c r="AI12" i="4"/>
  <c r="AO11" i="4"/>
  <c r="AT15" i="4"/>
  <c r="AM15" i="4"/>
  <c r="AS14" i="4"/>
  <c r="AL14" i="4"/>
  <c r="AR13" i="4"/>
  <c r="AK13" i="4"/>
  <c r="AQ12" i="4"/>
  <c r="AJ12" i="4"/>
  <c r="AP11" i="4"/>
  <c r="AI11" i="4"/>
  <c r="AO10" i="4"/>
  <c r="AH10" i="4"/>
  <c r="AQ30" i="4"/>
  <c r="AJ30" i="4"/>
  <c r="AS19" i="4"/>
  <c r="AL19" i="4"/>
  <c r="AP32" i="4"/>
  <c r="AI32" i="4"/>
  <c r="AT35" i="4"/>
  <c r="AM35" i="4"/>
  <c r="AQ33" i="4"/>
  <c r="AJ33" i="4"/>
  <c r="AU29" i="4"/>
  <c r="AN29" i="4"/>
  <c r="AS27" i="4"/>
  <c r="AL27" i="4"/>
  <c r="AQ25" i="4"/>
  <c r="AJ25" i="4"/>
  <c r="AQ18" i="4"/>
  <c r="AJ18" i="4"/>
  <c r="AQ34" i="4"/>
  <c r="AJ34" i="4"/>
  <c r="AP34" i="4"/>
  <c r="AI34" i="4"/>
  <c r="AO30" i="4"/>
  <c r="AH30" i="4"/>
  <c r="AU28" i="4"/>
  <c r="AN28" i="4"/>
  <c r="AT28" i="4"/>
  <c r="AM28" i="4"/>
  <c r="AR19" i="4"/>
  <c r="AK19" i="4"/>
  <c r="AQ19" i="4"/>
  <c r="AJ19" i="4"/>
  <c r="AP23" i="4"/>
  <c r="AI23" i="4"/>
  <c r="AO23" i="4"/>
  <c r="AH23" i="4"/>
  <c r="AO32" i="4"/>
  <c r="AH32" i="4"/>
  <c r="AM37" i="4"/>
  <c r="AT37" i="4"/>
  <c r="AS37" i="4"/>
  <c r="AL37" i="4"/>
  <c r="AR35" i="4"/>
  <c r="AK35" i="4"/>
  <c r="AQ35" i="4"/>
  <c r="AJ35" i="4"/>
  <c r="AP33" i="4"/>
  <c r="AI33" i="4"/>
  <c r="AO33" i="4"/>
  <c r="AH33" i="4"/>
  <c r="AU31" i="4"/>
  <c r="AN31" i="4"/>
  <c r="AT29" i="4"/>
  <c r="AM29" i="4"/>
  <c r="AS29" i="4"/>
  <c r="AL29" i="4"/>
  <c r="AR27" i="4"/>
  <c r="AK27" i="4"/>
  <c r="AQ27" i="4"/>
  <c r="AJ27" i="4"/>
  <c r="AP25" i="4"/>
  <c r="AI25" i="4"/>
  <c r="AO25" i="4"/>
  <c r="AH25" i="4"/>
  <c r="AO36" i="4"/>
  <c r="AH36" i="4"/>
  <c r="AU24" i="4"/>
  <c r="AN24" i="4"/>
  <c r="AT24" i="4"/>
  <c r="AM24" i="4"/>
  <c r="AS22" i="4"/>
  <c r="AL22" i="4"/>
  <c r="AR22" i="4"/>
  <c r="AK22" i="4"/>
  <c r="AQ20" i="4"/>
  <c r="AJ20" i="4"/>
  <c r="AP20" i="4"/>
  <c r="AI20" i="4"/>
  <c r="AO18" i="4"/>
  <c r="AH18" i="4"/>
  <c r="AO16" i="4"/>
  <c r="AH16" i="4"/>
  <c r="AP16" i="4"/>
  <c r="AI16" i="4"/>
  <c r="AR17" i="4"/>
  <c r="AK17" i="4"/>
  <c r="AQ17" i="4"/>
  <c r="AJ17" i="4"/>
  <c r="AP21" i="4"/>
  <c r="AI21" i="4"/>
  <c r="AO21" i="4"/>
  <c r="AH21" i="4"/>
  <c r="AO26" i="4"/>
  <c r="AH26" i="4"/>
  <c r="AQ15" i="4"/>
  <c r="AJ15" i="4"/>
  <c r="AP14" i="4"/>
  <c r="AI14" i="4"/>
  <c r="AO13" i="4"/>
  <c r="AH13" i="4"/>
  <c r="AU11" i="4"/>
  <c r="AN11" i="4"/>
  <c r="AT10" i="4"/>
  <c r="AM10" i="4"/>
  <c r="AR15" i="4"/>
  <c r="AK15" i="4"/>
  <c r="AQ14" i="4"/>
  <c r="AJ14" i="4"/>
  <c r="AP13" i="4"/>
  <c r="AI13" i="4"/>
  <c r="AO12" i="4"/>
  <c r="AH12" i="4"/>
  <c r="AU10" i="4"/>
  <c r="AN10" i="4"/>
  <c r="I8" i="13"/>
  <c r="N8" i="13"/>
  <c r="O8" i="13"/>
  <c r="L8" i="13"/>
  <c r="M8" i="13"/>
  <c r="J8" i="13"/>
  <c r="K8" i="13"/>
  <c r="Q28" i="2"/>
  <c r="X28" i="2"/>
  <c r="V28" i="2"/>
  <c r="AL28" i="2" s="1"/>
  <c r="W28" i="2"/>
  <c r="T28" i="2"/>
  <c r="R28" i="2"/>
  <c r="U28" i="2"/>
  <c r="S28" i="2"/>
  <c r="Q18" i="2"/>
  <c r="X18" i="2"/>
  <c r="AN18" i="2" s="1"/>
  <c r="V18" i="2"/>
  <c r="T18" i="2"/>
  <c r="R18" i="2"/>
  <c r="W18" i="2"/>
  <c r="S18" i="2"/>
  <c r="U18" i="2"/>
  <c r="Q16" i="2"/>
  <c r="X16" i="2"/>
  <c r="V16" i="2"/>
  <c r="AL16" i="2" s="1"/>
  <c r="T16" i="2"/>
  <c r="R16" i="2"/>
  <c r="U16" i="2"/>
  <c r="W16" i="2"/>
  <c r="S16" i="2"/>
  <c r="Q14" i="2"/>
  <c r="X14" i="2"/>
  <c r="AN14" i="2" s="1"/>
  <c r="V14" i="2"/>
  <c r="T14" i="2"/>
  <c r="R14" i="2"/>
  <c r="W14" i="2"/>
  <c r="S14" i="2"/>
  <c r="U14" i="2"/>
  <c r="Q12" i="2"/>
  <c r="X12" i="2"/>
  <c r="V12" i="2"/>
  <c r="AL12" i="2" s="1"/>
  <c r="T12" i="2"/>
  <c r="R12" i="2"/>
  <c r="U12" i="2"/>
  <c r="W12" i="2"/>
  <c r="S12" i="2"/>
  <c r="Q10" i="2"/>
  <c r="X10" i="2"/>
  <c r="AN10" i="2" s="1"/>
  <c r="V10" i="2"/>
  <c r="T10" i="2"/>
  <c r="R10" i="2"/>
  <c r="W10" i="2"/>
  <c r="S10" i="2"/>
  <c r="U10" i="2"/>
  <c r="Z21" i="2"/>
  <c r="AF21" i="2"/>
  <c r="AD21" i="2"/>
  <c r="AR21" i="2" s="1"/>
  <c r="AB21" i="2"/>
  <c r="AE21" i="2"/>
  <c r="AA21" i="2"/>
  <c r="AG21" i="2"/>
  <c r="AC21" i="2"/>
  <c r="Z23" i="2"/>
  <c r="AF23" i="2"/>
  <c r="AT23" i="2" s="1"/>
  <c r="AD23" i="2"/>
  <c r="AB23" i="2"/>
  <c r="AG23" i="2"/>
  <c r="AC23" i="2"/>
  <c r="AA23" i="2"/>
  <c r="AE23" i="2"/>
  <c r="Z25" i="2"/>
  <c r="AF25" i="2"/>
  <c r="AD25" i="2"/>
  <c r="AR25" i="2" s="1"/>
  <c r="AB25" i="2"/>
  <c r="AE25" i="2"/>
  <c r="AA25" i="2"/>
  <c r="AC25" i="2"/>
  <c r="AG25" i="2"/>
  <c r="Z27" i="2"/>
  <c r="AF27" i="2"/>
  <c r="AT27" i="2" s="1"/>
  <c r="AD27" i="2"/>
  <c r="AB27" i="2"/>
  <c r="AG27" i="2"/>
  <c r="AC27" i="2"/>
  <c r="AE27" i="2"/>
  <c r="AA27" i="2"/>
  <c r="Z28" i="2"/>
  <c r="AG28" i="2"/>
  <c r="AE28" i="2"/>
  <c r="AS28" i="2" s="1"/>
  <c r="AC28" i="2"/>
  <c r="AA28" i="2"/>
  <c r="AD28" i="2"/>
  <c r="AF28" i="2"/>
  <c r="AB28" i="2"/>
  <c r="Z30" i="2"/>
  <c r="AG30" i="2"/>
  <c r="AU30" i="2" s="1"/>
  <c r="AE30" i="2"/>
  <c r="AC30" i="2"/>
  <c r="AA30" i="2"/>
  <c r="AF30" i="2"/>
  <c r="AB30" i="2"/>
  <c r="AD30" i="2"/>
  <c r="Z32" i="2"/>
  <c r="AG32" i="2"/>
  <c r="AE32" i="2"/>
  <c r="AS32" i="2" s="1"/>
  <c r="AC32" i="2"/>
  <c r="AA32" i="2"/>
  <c r="AD32" i="2"/>
  <c r="AB32" i="2"/>
  <c r="AF32" i="2"/>
  <c r="Z34" i="2"/>
  <c r="AG34" i="2"/>
  <c r="AU34" i="2" s="1"/>
  <c r="AE34" i="2"/>
  <c r="AC34" i="2"/>
  <c r="AA34" i="2"/>
  <c r="AF34" i="2"/>
  <c r="AB34" i="2"/>
  <c r="AD34" i="2"/>
  <c r="Z36" i="2"/>
  <c r="AG36" i="2"/>
  <c r="AE36" i="2"/>
  <c r="AS36" i="2" s="1"/>
  <c r="AC36" i="2"/>
  <c r="AA36" i="2"/>
  <c r="AD36" i="2"/>
  <c r="AF36" i="2"/>
  <c r="AB36" i="2"/>
  <c r="Z29" i="2"/>
  <c r="AF29" i="2"/>
  <c r="AD29" i="2"/>
  <c r="AR29" i="2" s="1"/>
  <c r="AB29" i="2"/>
  <c r="AE29" i="2"/>
  <c r="AA29" i="2"/>
  <c r="AG29" i="2"/>
  <c r="AC29" i="2"/>
  <c r="Z31" i="2"/>
  <c r="AF31" i="2"/>
  <c r="AT31" i="2" s="1"/>
  <c r="AD31" i="2"/>
  <c r="AB31" i="2"/>
  <c r="AG31" i="2"/>
  <c r="AC31" i="2"/>
  <c r="AA31" i="2"/>
  <c r="AE31" i="2"/>
  <c r="Z33" i="2"/>
  <c r="AF33" i="2"/>
  <c r="AD33" i="2"/>
  <c r="AR33" i="2" s="1"/>
  <c r="AB33" i="2"/>
  <c r="AE33" i="2"/>
  <c r="AA33" i="2"/>
  <c r="AC33" i="2"/>
  <c r="AG33" i="2"/>
  <c r="Z35" i="2"/>
  <c r="AF35" i="2"/>
  <c r="AT35" i="2" s="1"/>
  <c r="AD35" i="2"/>
  <c r="AB35" i="2"/>
  <c r="AG35" i="2"/>
  <c r="AC35" i="2"/>
  <c r="AE35" i="2"/>
  <c r="AA35" i="2"/>
  <c r="Q26" i="2"/>
  <c r="X26" i="2"/>
  <c r="AN26" i="2" s="1"/>
  <c r="V26" i="2"/>
  <c r="AL26" i="2" s="1"/>
  <c r="T26" i="2"/>
  <c r="AJ26" i="2" s="1"/>
  <c r="R26" i="2"/>
  <c r="AH26" i="2" s="1"/>
  <c r="W26" i="2"/>
  <c r="AM26" i="2" s="1"/>
  <c r="U26" i="2"/>
  <c r="AK26" i="2" s="1"/>
  <c r="S26" i="2"/>
  <c r="AI26" i="2" s="1"/>
  <c r="Z24" i="2"/>
  <c r="AG24" i="2"/>
  <c r="AE24" i="2"/>
  <c r="AS24" i="2" s="1"/>
  <c r="AC24" i="2"/>
  <c r="AA24" i="2"/>
  <c r="AD24" i="2"/>
  <c r="AB24" i="2"/>
  <c r="AF24" i="2"/>
  <c r="Q22" i="2"/>
  <c r="X22" i="2"/>
  <c r="AN22" i="2" s="1"/>
  <c r="V22" i="2"/>
  <c r="AL22" i="2" s="1"/>
  <c r="T22" i="2"/>
  <c r="AJ22" i="2" s="1"/>
  <c r="R22" i="2"/>
  <c r="AH22" i="2" s="1"/>
  <c r="W22" i="2"/>
  <c r="AM22" i="2" s="1"/>
  <c r="U22" i="2"/>
  <c r="AK22" i="2" s="1"/>
  <c r="S22" i="2"/>
  <c r="AI22" i="2" s="1"/>
  <c r="Z20" i="2"/>
  <c r="AG20" i="2"/>
  <c r="AE20" i="2"/>
  <c r="AS20" i="2" s="1"/>
  <c r="AC20" i="2"/>
  <c r="AA20" i="2"/>
  <c r="AD20" i="2"/>
  <c r="AF20" i="2"/>
  <c r="AB20" i="2"/>
  <c r="Z18" i="2"/>
  <c r="AG18" i="2"/>
  <c r="AU18" i="2" s="1"/>
  <c r="AE18" i="2"/>
  <c r="AC18" i="2"/>
  <c r="AA18" i="2"/>
  <c r="AF18" i="2"/>
  <c r="AB18" i="2"/>
  <c r="AD18" i="2"/>
  <c r="Z16" i="2"/>
  <c r="AG16" i="2"/>
  <c r="AE16" i="2"/>
  <c r="AS16" i="2" s="1"/>
  <c r="AC16" i="2"/>
  <c r="AA16" i="2"/>
  <c r="AD16" i="2"/>
  <c r="AB16" i="2"/>
  <c r="AF16" i="2"/>
  <c r="Z14" i="2"/>
  <c r="AG14" i="2"/>
  <c r="AU14" i="2" s="1"/>
  <c r="AE14" i="2"/>
  <c r="AC14" i="2"/>
  <c r="AA14" i="2"/>
  <c r="AF14" i="2"/>
  <c r="AB14" i="2"/>
  <c r="AD14" i="2"/>
  <c r="Z12" i="2"/>
  <c r="AG12" i="2"/>
  <c r="AE12" i="2"/>
  <c r="AS12" i="2" s="1"/>
  <c r="AC12" i="2"/>
  <c r="AA12" i="2"/>
  <c r="AF12" i="2"/>
  <c r="AB12" i="2"/>
  <c r="AD12" i="2"/>
  <c r="Z10" i="2"/>
  <c r="AG10" i="2"/>
  <c r="AU10" i="2" s="1"/>
  <c r="AE10" i="2"/>
  <c r="AC10" i="2"/>
  <c r="AA10" i="2"/>
  <c r="AD10" i="2"/>
  <c r="AF10" i="2"/>
  <c r="AB10" i="2"/>
  <c r="Q21" i="2"/>
  <c r="W21" i="2"/>
  <c r="U21" i="2"/>
  <c r="AK21" i="2" s="1"/>
  <c r="S21" i="2"/>
  <c r="X21" i="2"/>
  <c r="V21" i="2"/>
  <c r="R21" i="2"/>
  <c r="T21" i="2"/>
  <c r="Q23" i="2"/>
  <c r="W23" i="2"/>
  <c r="AM23" i="2" s="1"/>
  <c r="U23" i="2"/>
  <c r="S23" i="2"/>
  <c r="X23" i="2"/>
  <c r="V23" i="2"/>
  <c r="T23" i="2"/>
  <c r="R23" i="2"/>
  <c r="Q25" i="2"/>
  <c r="W25" i="2"/>
  <c r="U25" i="2"/>
  <c r="AK25" i="2" s="1"/>
  <c r="S25" i="2"/>
  <c r="X25" i="2"/>
  <c r="V25" i="2"/>
  <c r="T25" i="2"/>
  <c r="R25" i="2"/>
  <c r="Q27" i="2"/>
  <c r="W27" i="2"/>
  <c r="AM27" i="2" s="1"/>
  <c r="U27" i="2"/>
  <c r="S27" i="2"/>
  <c r="X27" i="2"/>
  <c r="V27" i="2"/>
  <c r="T27" i="2"/>
  <c r="R27" i="2"/>
  <c r="Q30" i="2"/>
  <c r="X30" i="2"/>
  <c r="AN30" i="2" s="1"/>
  <c r="V30" i="2"/>
  <c r="T30" i="2"/>
  <c r="R30" i="2"/>
  <c r="U30" i="2"/>
  <c r="W30" i="2"/>
  <c r="S30" i="2"/>
  <c r="Q32" i="2"/>
  <c r="X32" i="2"/>
  <c r="V32" i="2"/>
  <c r="AL32" i="2" s="1"/>
  <c r="T32" i="2"/>
  <c r="R32" i="2"/>
  <c r="W32" i="2"/>
  <c r="S32" i="2"/>
  <c r="U32" i="2"/>
  <c r="Q34" i="2"/>
  <c r="X34" i="2"/>
  <c r="AN34" i="2" s="1"/>
  <c r="V34" i="2"/>
  <c r="T34" i="2"/>
  <c r="R34" i="2"/>
  <c r="U34" i="2"/>
  <c r="W34" i="2"/>
  <c r="S34" i="2"/>
  <c r="Q36" i="2"/>
  <c r="X36" i="2"/>
  <c r="V36" i="2"/>
  <c r="AL36" i="2" s="1"/>
  <c r="T36" i="2"/>
  <c r="R36" i="2"/>
  <c r="W36" i="2"/>
  <c r="S36" i="2"/>
  <c r="U36" i="2"/>
  <c r="Q29" i="2"/>
  <c r="W29" i="2"/>
  <c r="U29" i="2"/>
  <c r="AK29" i="2" s="1"/>
  <c r="S29" i="2"/>
  <c r="X29" i="2"/>
  <c r="T29" i="2"/>
  <c r="V29" i="2"/>
  <c r="R29" i="2"/>
  <c r="Q31" i="2"/>
  <c r="W31" i="2"/>
  <c r="AM31" i="2" s="1"/>
  <c r="U31" i="2"/>
  <c r="S31" i="2"/>
  <c r="V31" i="2"/>
  <c r="R31" i="2"/>
  <c r="X31" i="2"/>
  <c r="T31" i="2"/>
  <c r="Q33" i="2"/>
  <c r="W33" i="2"/>
  <c r="U33" i="2"/>
  <c r="AK33" i="2" s="1"/>
  <c r="S33" i="2"/>
  <c r="X33" i="2"/>
  <c r="T33" i="2"/>
  <c r="V33" i="2"/>
  <c r="R33" i="2"/>
  <c r="Q35" i="2"/>
  <c r="W35" i="2"/>
  <c r="AM35" i="2" s="1"/>
  <c r="U35" i="2"/>
  <c r="S35" i="2"/>
  <c r="V35" i="2"/>
  <c r="R35" i="2"/>
  <c r="X35" i="2"/>
  <c r="T35" i="2"/>
  <c r="J31" i="2"/>
  <c r="J23" i="2"/>
  <c r="I35" i="2"/>
  <c r="I31" i="2"/>
  <c r="I27" i="2"/>
  <c r="I23" i="2"/>
  <c r="J33" i="2"/>
  <c r="J25" i="2"/>
  <c r="I32" i="2"/>
  <c r="I28" i="2"/>
  <c r="I24" i="2"/>
  <c r="I20" i="2"/>
  <c r="I16" i="2"/>
  <c r="I12" i="2"/>
  <c r="N10" i="2"/>
  <c r="L12" i="2"/>
  <c r="N14" i="2"/>
  <c r="L16" i="2"/>
  <c r="N18" i="2"/>
  <c r="L20" i="2"/>
  <c r="K21" i="2"/>
  <c r="O21" i="2"/>
  <c r="M23" i="2"/>
  <c r="L24" i="2"/>
  <c r="K25" i="2"/>
  <c r="O25" i="2"/>
  <c r="M27" i="2"/>
  <c r="L28" i="2"/>
  <c r="K29" i="2"/>
  <c r="O29" i="2"/>
  <c r="N30" i="2"/>
  <c r="M31" i="2"/>
  <c r="L32" i="2"/>
  <c r="K33" i="2"/>
  <c r="O33" i="2"/>
  <c r="N34" i="2"/>
  <c r="M35" i="2"/>
  <c r="L36" i="2"/>
  <c r="I36" i="2"/>
  <c r="J12" i="2"/>
  <c r="J16" i="2"/>
  <c r="J20" i="2"/>
  <c r="J24" i="2"/>
  <c r="J28" i="2"/>
  <c r="J32" i="2"/>
  <c r="J36" i="2"/>
  <c r="M10" i="2"/>
  <c r="K12" i="2"/>
  <c r="O12" i="2"/>
  <c r="M14" i="2"/>
  <c r="K16" i="2"/>
  <c r="O16" i="2"/>
  <c r="M18" i="2"/>
  <c r="K20" i="2"/>
  <c r="O20" i="2"/>
  <c r="N21" i="2"/>
  <c r="L23" i="2"/>
  <c r="K24" i="2"/>
  <c r="O24" i="2"/>
  <c r="N25" i="2"/>
  <c r="L27" i="2"/>
  <c r="K28" i="2"/>
  <c r="O28" i="2"/>
  <c r="N29" i="2"/>
  <c r="M30" i="2"/>
  <c r="L31" i="2"/>
  <c r="K32" i="2"/>
  <c r="O32" i="2"/>
  <c r="N33" i="2"/>
  <c r="M34" i="2"/>
  <c r="L35" i="2"/>
  <c r="K36" i="2"/>
  <c r="O36" i="2"/>
  <c r="L10" i="2"/>
  <c r="J35" i="2"/>
  <c r="J27" i="2"/>
  <c r="I33" i="2"/>
  <c r="I29" i="2"/>
  <c r="I25" i="2"/>
  <c r="I21" i="2"/>
  <c r="J29" i="2"/>
  <c r="J21" i="2"/>
  <c r="I34" i="2"/>
  <c r="I30" i="2"/>
  <c r="I18" i="2"/>
  <c r="I14" i="2"/>
  <c r="I10" i="2"/>
  <c r="N12" i="2"/>
  <c r="L14" i="2"/>
  <c r="N16" i="2"/>
  <c r="L18" i="2"/>
  <c r="N20" i="2"/>
  <c r="M21" i="2"/>
  <c r="K23" i="2"/>
  <c r="O23" i="2"/>
  <c r="N24" i="2"/>
  <c r="M25" i="2"/>
  <c r="K27" i="2"/>
  <c r="O27" i="2"/>
  <c r="N28" i="2"/>
  <c r="M29" i="2"/>
  <c r="L30" i="2"/>
  <c r="K31" i="2"/>
  <c r="O31" i="2"/>
  <c r="N32" i="2"/>
  <c r="M33" i="2"/>
  <c r="L34" i="2"/>
  <c r="K35" i="2"/>
  <c r="O35" i="2"/>
  <c r="N36" i="2"/>
  <c r="J10" i="2"/>
  <c r="J14" i="2"/>
  <c r="J18" i="2"/>
  <c r="J30" i="2"/>
  <c r="J34" i="2"/>
  <c r="K10" i="2"/>
  <c r="K14" i="2"/>
  <c r="K18" i="2"/>
  <c r="K30" i="2"/>
  <c r="K34" i="2"/>
  <c r="H12" i="3"/>
  <c r="K12" i="3"/>
  <c r="L12" i="3" s="1"/>
  <c r="I12" i="3"/>
  <c r="J12" i="3" s="1"/>
  <c r="G16" i="2"/>
  <c r="G12" i="2"/>
  <c r="E23" i="2"/>
  <c r="E27" i="2"/>
  <c r="E34" i="2"/>
  <c r="E36" i="2"/>
  <c r="E29" i="2"/>
  <c r="E31" i="2"/>
  <c r="E33" i="2"/>
  <c r="E35" i="2"/>
  <c r="E26" i="2"/>
  <c r="G24" i="2"/>
  <c r="E22" i="2"/>
  <c r="G20" i="2"/>
  <c r="E18" i="2"/>
  <c r="E16" i="2"/>
  <c r="E14" i="2"/>
  <c r="E12" i="2"/>
  <c r="E10" i="2"/>
  <c r="G21" i="2"/>
  <c r="G23" i="2"/>
  <c r="G25" i="2"/>
  <c r="G27" i="2"/>
  <c r="G30" i="2"/>
  <c r="G32" i="2"/>
  <c r="G34" i="2"/>
  <c r="G36" i="2"/>
  <c r="G29" i="2"/>
  <c r="G31" i="2"/>
  <c r="G33" i="2"/>
  <c r="G35" i="2"/>
  <c r="G18" i="2"/>
  <c r="G14" i="2"/>
  <c r="G10" i="2"/>
  <c r="E21" i="2"/>
  <c r="E25" i="2"/>
  <c r="G28" i="2"/>
  <c r="E30" i="2"/>
  <c r="E32" i="2"/>
  <c r="AQ18" i="2" l="1"/>
  <c r="AJ18" i="2"/>
  <c r="AQ27" i="2"/>
  <c r="AJ27" i="2"/>
  <c r="AH29" i="2"/>
  <c r="AO29" i="2"/>
  <c r="AQ20" i="2"/>
  <c r="AJ20" i="2"/>
  <c r="AQ33" i="2"/>
  <c r="AJ33" i="2"/>
  <c r="AO12" i="2"/>
  <c r="AH12" i="2"/>
  <c r="AQ34" i="2"/>
  <c r="AJ34" i="2"/>
  <c r="AQ10" i="2"/>
  <c r="AJ10" i="2"/>
  <c r="AP14" i="2"/>
  <c r="AI14" i="2"/>
  <c r="AQ35" i="2"/>
  <c r="AJ35" i="2"/>
  <c r="AU31" i="2"/>
  <c r="AN31" i="2"/>
  <c r="AT28" i="2"/>
  <c r="AM28" i="2"/>
  <c r="AT24" i="2"/>
  <c r="AM24" i="2"/>
  <c r="AT20" i="2"/>
  <c r="AM20" i="2"/>
  <c r="AT12" i="2"/>
  <c r="AM12" i="2"/>
  <c r="AO30" i="2"/>
  <c r="AH30" i="2"/>
  <c r="AH21" i="2"/>
  <c r="AO21" i="2"/>
  <c r="AI27" i="2"/>
  <c r="AP27" i="2"/>
  <c r="AQ36" i="2"/>
  <c r="AJ36" i="2"/>
  <c r="AN32" i="2"/>
  <c r="AU32" i="2"/>
  <c r="AM29" i="2"/>
  <c r="AT29" i="2"/>
  <c r="AM25" i="2"/>
  <c r="AT25" i="2"/>
  <c r="AM21" i="2"/>
  <c r="AT21" i="2"/>
  <c r="AN16" i="2"/>
  <c r="AU16" i="2"/>
  <c r="AQ12" i="2"/>
  <c r="AJ12" i="2"/>
  <c r="AP28" i="2"/>
  <c r="AI28" i="2"/>
  <c r="AP12" i="2"/>
  <c r="AI12" i="2"/>
  <c r="AM34" i="2"/>
  <c r="AT34" i="2"/>
  <c r="AL31" i="2"/>
  <c r="AS31" i="2"/>
  <c r="AK28" i="2"/>
  <c r="AR28" i="2"/>
  <c r="AK24" i="2"/>
  <c r="AR24" i="2"/>
  <c r="AK20" i="2"/>
  <c r="AR20" i="2"/>
  <c r="AK12" i="2"/>
  <c r="AR12" i="2"/>
  <c r="AO20" i="2"/>
  <c r="AH20" i="2"/>
  <c r="AI25" i="2"/>
  <c r="AP25" i="2"/>
  <c r="AO31" i="2"/>
  <c r="AH31" i="2"/>
  <c r="AP30" i="2"/>
  <c r="AI30" i="2"/>
  <c r="AK30" i="2"/>
  <c r="AR30" i="2"/>
  <c r="AO14" i="2"/>
  <c r="AH14" i="2"/>
  <c r="AS34" i="2"/>
  <c r="AL34" i="2"/>
  <c r="AQ28" i="2"/>
  <c r="AJ28" i="2"/>
  <c r="AP36" i="2"/>
  <c r="AI36" i="2"/>
  <c r="AK36" i="2"/>
  <c r="AR36" i="2"/>
  <c r="AU21" i="2"/>
  <c r="AN21" i="2"/>
  <c r="AO28" i="2"/>
  <c r="AH28" i="2"/>
  <c r="AJ30" i="2"/>
  <c r="AQ30" i="2"/>
  <c r="AP34" i="2"/>
  <c r="AI34" i="2"/>
  <c r="AP10" i="2"/>
  <c r="AI10" i="2"/>
  <c r="AK34" i="2"/>
  <c r="AR34" i="2"/>
  <c r="AQ31" i="2"/>
  <c r="AJ31" i="2"/>
  <c r="AU27" i="2"/>
  <c r="AN27" i="2"/>
  <c r="AU23" i="2"/>
  <c r="AN23" i="2"/>
  <c r="AK18" i="2"/>
  <c r="AR18" i="2"/>
  <c r="AO10" i="2"/>
  <c r="AH10" i="2"/>
  <c r="AO34" i="2"/>
  <c r="AH34" i="2"/>
  <c r="AO25" i="2"/>
  <c r="AH25" i="2"/>
  <c r="AI35" i="2"/>
  <c r="AP35" i="2"/>
  <c r="AR35" i="2"/>
  <c r="AK35" i="2"/>
  <c r="AQ32" i="2"/>
  <c r="AJ32" i="2"/>
  <c r="AU28" i="2"/>
  <c r="AN28" i="2"/>
  <c r="AN24" i="2"/>
  <c r="AU24" i="2"/>
  <c r="AU20" i="2"/>
  <c r="AN20" i="2"/>
  <c r="AQ16" i="2"/>
  <c r="AJ16" i="2"/>
  <c r="AS10" i="2"/>
  <c r="AL10" i="2"/>
  <c r="AI24" i="2"/>
  <c r="AP24" i="2"/>
  <c r="AO36" i="2"/>
  <c r="AH36" i="2"/>
  <c r="AU33" i="2"/>
  <c r="AN33" i="2"/>
  <c r="AT30" i="2"/>
  <c r="AM30" i="2"/>
  <c r="AS27" i="2"/>
  <c r="AL27" i="2"/>
  <c r="AL23" i="2"/>
  <c r="AS23" i="2"/>
  <c r="AM18" i="2"/>
  <c r="AT18" i="2"/>
  <c r="AM10" i="2"/>
  <c r="AT10" i="2"/>
  <c r="AO24" i="2"/>
  <c r="AH24" i="2"/>
  <c r="AI33" i="2"/>
  <c r="AP33" i="2"/>
  <c r="AO35" i="2"/>
  <c r="AH35" i="2"/>
  <c r="AT36" i="2"/>
  <c r="AM36" i="2"/>
  <c r="AQ23" i="2"/>
  <c r="AJ23" i="2"/>
  <c r="AK10" i="2"/>
  <c r="AR10" i="2"/>
  <c r="AS14" i="2"/>
  <c r="AL14" i="2"/>
  <c r="AU29" i="2"/>
  <c r="AN29" i="2"/>
  <c r="AO23" i="2"/>
  <c r="AH23" i="2"/>
  <c r="AS33" i="2"/>
  <c r="AL33" i="2"/>
  <c r="AT16" i="2"/>
  <c r="AM16" i="2"/>
  <c r="AI21" i="2"/>
  <c r="AP21" i="2"/>
  <c r="AR31" i="2"/>
  <c r="AK31" i="2"/>
  <c r="AQ24" i="2"/>
  <c r="AJ24" i="2"/>
  <c r="AP20" i="2"/>
  <c r="AI20" i="2"/>
  <c r="AU25" i="2"/>
  <c r="AN25" i="2"/>
  <c r="AK16" i="2"/>
  <c r="AR16" i="2"/>
  <c r="AI23" i="2"/>
  <c r="AP23" i="2"/>
  <c r="AJ14" i="2"/>
  <c r="AQ14" i="2"/>
  <c r="AP18" i="2"/>
  <c r="AI18" i="2"/>
  <c r="AU35" i="2"/>
  <c r="AN35" i="2"/>
  <c r="AT32" i="2"/>
  <c r="AM32" i="2"/>
  <c r="AS29" i="2"/>
  <c r="AL29" i="2"/>
  <c r="AS25" i="2"/>
  <c r="AL25" i="2"/>
  <c r="AS21" i="2"/>
  <c r="AL21" i="2"/>
  <c r="AK14" i="2"/>
  <c r="AR14" i="2"/>
  <c r="AO18" i="2"/>
  <c r="AH18" i="2"/>
  <c r="AI29" i="2"/>
  <c r="AP29" i="2"/>
  <c r="AO33" i="2"/>
  <c r="AH33" i="2"/>
  <c r="AU36" i="2"/>
  <c r="AN36" i="2"/>
  <c r="AM33" i="2"/>
  <c r="AT33" i="2"/>
  <c r="AS30" i="2"/>
  <c r="AL30" i="2"/>
  <c r="AR27" i="2"/>
  <c r="AK27" i="2"/>
  <c r="AR23" i="2"/>
  <c r="AK23" i="2"/>
  <c r="AS18" i="2"/>
  <c r="AL18" i="2"/>
  <c r="AU12" i="2"/>
  <c r="AN12" i="2"/>
  <c r="AI32" i="2"/>
  <c r="AP32" i="2"/>
  <c r="AI16" i="2"/>
  <c r="AP16" i="2"/>
  <c r="AS35" i="2"/>
  <c r="AL35" i="2"/>
  <c r="AK32" i="2"/>
  <c r="AR32" i="2"/>
  <c r="AQ29" i="2"/>
  <c r="AJ29" i="2"/>
  <c r="AQ25" i="2"/>
  <c r="AJ25" i="2"/>
  <c r="AQ21" i="2"/>
  <c r="AJ21" i="2"/>
  <c r="AT14" i="2"/>
  <c r="AM14" i="2"/>
  <c r="AO16" i="2"/>
  <c r="AH16" i="2"/>
  <c r="AO32" i="2"/>
  <c r="AH32" i="2"/>
  <c r="AO27" i="2"/>
  <c r="AH27" i="2"/>
  <c r="AI31" i="2"/>
  <c r="AP31" i="2"/>
  <c r="AR8" i="13"/>
  <c r="AK8" i="13"/>
  <c r="AJ8" i="13"/>
  <c r="AQ8" i="13"/>
  <c r="AN8" i="13"/>
  <c r="AU8" i="13"/>
  <c r="AI8" i="13"/>
  <c r="AP8" i="13"/>
  <c r="AM8" i="13"/>
  <c r="AT8" i="13"/>
  <c r="AL8" i="13"/>
  <c r="AS8" i="13"/>
  <c r="AH8" i="13"/>
  <c r="AO8" i="13"/>
</calcChain>
</file>

<file path=xl/sharedStrings.xml><?xml version="1.0" encoding="utf-8"?>
<sst xmlns="http://schemas.openxmlformats.org/spreadsheetml/2006/main" count="1750" uniqueCount="186">
  <si>
    <t>FASE 1</t>
  </si>
  <si>
    <t>FASE 2</t>
  </si>
  <si>
    <t>FASE 3</t>
  </si>
  <si>
    <t>FASE 4</t>
  </si>
  <si>
    <t>FASE 5</t>
  </si>
  <si>
    <t>FASE 6</t>
  </si>
  <si>
    <t>VERHOGING</t>
  </si>
  <si>
    <t>EINDE OVERGANGSPERIODE</t>
  </si>
  <si>
    <t>%</t>
  </si>
  <si>
    <t>BEDRAG</t>
  </si>
  <si>
    <t>PERIODE</t>
  </si>
  <si>
    <t>SUBSIDIE VOOR INKOMENSTARIEF VOOR GROEPSOPVANG                        DEEL OP BASIS VAN DE LEEFTIJD VAN DE KINDERBEGELEIDERS</t>
  </si>
  <si>
    <t>SUBSIDIE</t>
  </si>
  <si>
    <t>SUBSIDIE LEEFTIJD &gt; 20</t>
  </si>
  <si>
    <t>BVR 22/11/2013</t>
  </si>
  <si>
    <t xml:space="preserve">art. 59, § 2, 1° lid </t>
  </si>
  <si>
    <t>art. 18 3° lid</t>
  </si>
  <si>
    <t xml:space="preserve">art. 59, § 2, 2° lid </t>
  </si>
  <si>
    <t>B2A</t>
  </si>
  <si>
    <t xml:space="preserve"> </t>
  </si>
  <si>
    <t>BEGELEIDEND EN VERZORGEND PERSONEEL KLASSE 2A</t>
  </si>
  <si>
    <t>Barema 16</t>
  </si>
  <si>
    <t xml:space="preserve">coëfficiënt: </t>
  </si>
  <si>
    <t>JAARLOON</t>
  </si>
  <si>
    <t>MAANDLOON</t>
  </si>
  <si>
    <t>HAARDTOELAGE</t>
  </si>
  <si>
    <t>STANDPLAATS-</t>
  </si>
  <si>
    <t>UURLOON</t>
  </si>
  <si>
    <t>TOELAGE</t>
  </si>
  <si>
    <t>38u</t>
  </si>
  <si>
    <t>40u</t>
  </si>
  <si>
    <t>basis 01/01/2002</t>
  </si>
  <si>
    <t>GEWAARBORGD  INKOMEN</t>
  </si>
  <si>
    <t>fase 2</t>
  </si>
  <si>
    <t>fase 3</t>
  </si>
  <si>
    <t>fase 4</t>
  </si>
  <si>
    <t>fase 5</t>
  </si>
  <si>
    <t>fase 6</t>
  </si>
  <si>
    <t>fase 7 (einde)</t>
  </si>
  <si>
    <t>FASERING MAANDLOON</t>
  </si>
  <si>
    <t>FASERING HAARDTOELAGE</t>
  </si>
  <si>
    <t>FASERING STANDPLAATSTOELAGE</t>
  </si>
  <si>
    <t>L4</t>
  </si>
  <si>
    <t>LOGISTIEK PERSONEEL KLASSE 4</t>
  </si>
  <si>
    <t>Barema 1</t>
  </si>
  <si>
    <t>Onderhoud categorie I</t>
  </si>
  <si>
    <t>Chauffeur loon ten laste van vervoer gehandicapten</t>
  </si>
  <si>
    <t>Opmerking: Lager dan gewaarborgd inkomen</t>
  </si>
  <si>
    <t>MV1</t>
  </si>
  <si>
    <t>SOCIAAL PARAMEDISCH &amp; THERAPEUTISCH PERSONEEL</t>
  </si>
  <si>
    <t>Barema 20</t>
  </si>
  <si>
    <t>Kinesitherapeut/bachelor</t>
  </si>
  <si>
    <t>Logopedist</t>
  </si>
  <si>
    <t>Assistent/bachelor  in de psychologie</t>
  </si>
  <si>
    <t>Bachelor in de gezinswetenschappen</t>
  </si>
  <si>
    <t>Orthoptist</t>
  </si>
  <si>
    <t>Sociaal verpleegster</t>
  </si>
  <si>
    <t>(vanaf 01/01/2010) behorend tot de norm sociale dienst</t>
  </si>
  <si>
    <t>Trajectbegeleider</t>
  </si>
  <si>
    <t>Ergotherapeut</t>
  </si>
  <si>
    <t>Maatschappelijk werker</t>
  </si>
  <si>
    <t>Diëtist</t>
  </si>
  <si>
    <t>Soc verpleger/Verpleger onder Soc Dst</t>
  </si>
  <si>
    <t>Heropvoeder in de psychomotoriek</t>
  </si>
  <si>
    <t>Gezinsbegeleider Cat 14</t>
  </si>
  <si>
    <t>Othopedist</t>
  </si>
  <si>
    <t>Verpleger A1</t>
  </si>
  <si>
    <t>Sociaal readaptatiewerker</t>
  </si>
  <si>
    <t>K3</t>
  </si>
  <si>
    <t>031</t>
  </si>
  <si>
    <t>DIRECTEUR 30-59 BEDDEN</t>
  </si>
  <si>
    <t>Barema 23</t>
  </si>
  <si>
    <t>- procentueel gedeelte: 7,57% op brutojaarloon</t>
  </si>
  <si>
    <t>L3</t>
  </si>
  <si>
    <t>LOGISTIEK KLASSE 3</t>
  </si>
  <si>
    <t>Barema 7</t>
  </si>
  <si>
    <t>Barema voor personeelsleden in dienst vanaf 1/11/93</t>
  </si>
  <si>
    <t>Technicus - electronica A3</t>
  </si>
  <si>
    <t>Technicus - knuts. apparatuur</t>
  </si>
  <si>
    <t>Kopiist - A3</t>
  </si>
  <si>
    <t>Helper in klin. labo.</t>
  </si>
  <si>
    <t>L2</t>
  </si>
  <si>
    <t>LOGISTIEK PERSONEEL KLASSE 2</t>
  </si>
  <si>
    <t>Barema 8</t>
  </si>
  <si>
    <t>Personeel in dienst vanaf 1/11/1993</t>
  </si>
  <si>
    <t>Electronica - technicus A2</t>
  </si>
  <si>
    <t>Kopiist A2</t>
  </si>
  <si>
    <t>A1</t>
  </si>
  <si>
    <t>ADMINISTRATIEF + LOGISTIEK PERSONEEL KLASSE 1</t>
  </si>
  <si>
    <t>Barema 9</t>
  </si>
  <si>
    <t>010</t>
  </si>
  <si>
    <t>Boekhouder klasse 1</t>
  </si>
  <si>
    <t>Logistiek personeel klasse 1</t>
  </si>
  <si>
    <t>011</t>
  </si>
  <si>
    <t>Econoom klasse 1</t>
  </si>
  <si>
    <t>Technicus - electronica A1</t>
  </si>
  <si>
    <t>012</t>
  </si>
  <si>
    <t>Opsteller klasse 1</t>
  </si>
  <si>
    <t>A2</t>
  </si>
  <si>
    <t>ADMINISTRATIEF + LOGISTIEK PERSONEEL KLASSE 2</t>
  </si>
  <si>
    <t>Barema 10</t>
  </si>
  <si>
    <t>Opsteller</t>
  </si>
  <si>
    <r>
      <t xml:space="preserve">Logistiek personeel klasse 2 </t>
    </r>
    <r>
      <rPr>
        <i/>
        <sz val="9"/>
        <rFont val="Trebuchet MS"/>
        <family val="2"/>
      </rPr>
      <t>(Barema voor de personeelsleden in dienst vóór 1/11/1993)</t>
    </r>
  </si>
  <si>
    <t>A3</t>
  </si>
  <si>
    <t>ADMINISTRATIEF PERSONEEL KLASSE 3</t>
  </si>
  <si>
    <t>Barema 12</t>
  </si>
  <si>
    <t>Klerk</t>
  </si>
  <si>
    <t>MV2</t>
  </si>
  <si>
    <t>VERZORGEND PERSONEEL</t>
  </si>
  <si>
    <t>Barema 13</t>
  </si>
  <si>
    <t>B3</t>
  </si>
  <si>
    <t>BEGELEIDEND EN VERZORGEND PERSONEEL KLASSE 3</t>
  </si>
  <si>
    <t>Barema 14</t>
  </si>
  <si>
    <t>B2B</t>
  </si>
  <si>
    <t>BEGELEIDEND EN VERZORGEND PERSONEEL KLASSE 2B</t>
  </si>
  <si>
    <t>Barema 15</t>
  </si>
  <si>
    <t>ADL ASSISTENT</t>
  </si>
  <si>
    <t>Barema voor personeelsleden in dienst na 1/11/1993</t>
  </si>
  <si>
    <t>B1C</t>
  </si>
  <si>
    <t>OPVOEDEND PERSONEEL KLASSE 1</t>
  </si>
  <si>
    <t>Barema 17</t>
  </si>
  <si>
    <t>HOOFDOPVOEDER</t>
  </si>
  <si>
    <t>Barema 18</t>
  </si>
  <si>
    <t>Diensthoofd maatschappelijk werker</t>
  </si>
  <si>
    <t>Diensthoofd paramedische dienst</t>
  </si>
  <si>
    <t>B1B</t>
  </si>
  <si>
    <t>L1</t>
  </si>
  <si>
    <t xml:space="preserve">LICENTIATEN </t>
  </si>
  <si>
    <t>Barema 21</t>
  </si>
  <si>
    <t xml:space="preserve">Tandarts </t>
  </si>
  <si>
    <t>Licentiaat/master in de kinesitherapie</t>
  </si>
  <si>
    <t xml:space="preserve">Master kiné behorend tot norm </t>
  </si>
  <si>
    <t>Licentiaat/master in de psychologie</t>
  </si>
  <si>
    <t>Licentiaat/master in de orthopedagogie</t>
  </si>
  <si>
    <t>paramedisch personeel</t>
  </si>
  <si>
    <t>Licentiaat/master in de pedagogie</t>
  </si>
  <si>
    <t>Licentiaat/master in de criminologie</t>
  </si>
  <si>
    <t xml:space="preserve">Licentiaat </t>
  </si>
  <si>
    <t>(ambulante en plaatsingsdienst)</t>
  </si>
  <si>
    <t>G1</t>
  </si>
  <si>
    <t>070</t>
  </si>
  <si>
    <t>GENEESHEER OMNIPRACTICUS</t>
  </si>
  <si>
    <t>Barema 26</t>
  </si>
  <si>
    <t>GS</t>
  </si>
  <si>
    <t>080</t>
  </si>
  <si>
    <t>GENEESHEER SPECIALIST</t>
  </si>
  <si>
    <t>Barema 27</t>
  </si>
  <si>
    <t>OVERZICHT</t>
  </si>
  <si>
    <t>Logistiek personeel klasse 4</t>
  </si>
  <si>
    <t>Logistiek personeel klasse 3</t>
  </si>
  <si>
    <t xml:space="preserve">L2    </t>
  </si>
  <si>
    <t>Logistiek personeel klasse 2</t>
  </si>
  <si>
    <t>Administratief + logistiek personeel klasse 1</t>
  </si>
  <si>
    <t>Administratief + logistiek personeel klasse 2</t>
  </si>
  <si>
    <t>Administratief personeel klasse 3</t>
  </si>
  <si>
    <t>Verzorgend personeel</t>
  </si>
  <si>
    <t>Begeleidend en verzorgend personeel klasse 3</t>
  </si>
  <si>
    <t xml:space="preserve">Begeleidend en verzorgend personeel klasse 2B </t>
  </si>
  <si>
    <t>Begeleidend en verzorgend personeel klasse 2A</t>
  </si>
  <si>
    <t>B1c</t>
  </si>
  <si>
    <t>Opvoedend personeel klasse 1</t>
  </si>
  <si>
    <t>B1b</t>
  </si>
  <si>
    <t>Hoofdopvoeder</t>
  </si>
  <si>
    <t>Sociaal paramedisch en therapeutisch personeel</t>
  </si>
  <si>
    <t>Licentiaten en tandarts</t>
  </si>
  <si>
    <t>Directeur 30-59 bedden</t>
  </si>
  <si>
    <t>Geneesheer omnipracticus</t>
  </si>
  <si>
    <t>Geneesheer specialist</t>
  </si>
  <si>
    <t>Gewaarborgd inkomen</t>
  </si>
  <si>
    <t>- vast geïndexeerd bedrag:</t>
  </si>
  <si>
    <t>MV1bis</t>
  </si>
  <si>
    <t>DIENSTVERANTWOORDELIJKEN IN DVO</t>
  </si>
  <si>
    <t>basis 01/03/2012</t>
  </si>
  <si>
    <t>Berekening eindejaarspremie 2014:</t>
  </si>
  <si>
    <t>Dienstverantwoordelijke in DVO</t>
  </si>
  <si>
    <t>Barema</t>
  </si>
  <si>
    <t>De bedragen in deze bijlage zijn uitgedrukt tegen 100%. Zij worden gekoppeld aan de spilindex 107,30 (basis 1996) op 1 januari 2002, behoudens in deze collectieve arbeidsovereenkomst uitdrukkelijk bepaalde afwijkingen.</t>
  </si>
  <si>
    <t>FASERING EINDEJAARSPREMIE MET HAARDTOELAGE</t>
  </si>
  <si>
    <t>FASERING EINDEJAARSPREMIE MET STANDPLAATSTOELAGE</t>
  </si>
  <si>
    <t>GEW</t>
  </si>
  <si>
    <t>+25,86%</t>
  </si>
  <si>
    <t>+14,84%</t>
  </si>
  <si>
    <t>+14,80%</t>
  </si>
  <si>
    <t>fase 1a</t>
  </si>
  <si>
    <t>fase 1b</t>
  </si>
  <si>
    <t>fase 1a en 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</si>
</sst>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d\ mmmm\ yyyy"/>
    <numFmt numFmtId="166" formatCode="#,##0.0000"/>
  </numFmts>
  <fonts count="25" x14ac:knownFonts="1">
    <font>
      <sz val="10"/>
      <name val="Verdana"/>
    </font>
    <font>
      <b/>
      <sz val="10"/>
      <name val="Verdana"/>
      <family val="2"/>
    </font>
    <font>
      <b/>
      <sz val="11"/>
      <name val="Verdana"/>
      <family val="2"/>
    </font>
    <font>
      <i/>
      <sz val="10"/>
      <name val="Verdana"/>
      <family val="2"/>
    </font>
    <font>
      <b/>
      <sz val="11"/>
      <name val="Trebuchet MS"/>
      <family val="2"/>
    </font>
    <font>
      <b/>
      <i/>
      <sz val="11"/>
      <name val="Trebuchet MS"/>
      <family val="2"/>
    </font>
    <font>
      <b/>
      <i/>
      <sz val="10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b/>
      <sz val="9"/>
      <name val="Trebuchet MS"/>
      <family val="2"/>
    </font>
    <font>
      <sz val="11"/>
      <name val="Trebuchet MS"/>
      <family val="2"/>
    </font>
    <font>
      <b/>
      <u/>
      <sz val="11"/>
      <name val="Trebuchet MS"/>
      <family val="2"/>
    </font>
    <font>
      <u/>
      <sz val="11"/>
      <name val="Trebuchet MS"/>
      <family val="2"/>
    </font>
    <font>
      <sz val="9"/>
      <name val="Trebuchet MS"/>
      <family val="2"/>
    </font>
    <font>
      <b/>
      <sz val="10"/>
      <color rgb="FFFF0000"/>
      <name val="Trebuchet MS"/>
      <family val="2"/>
    </font>
    <font>
      <sz val="10"/>
      <color rgb="FFFF0000"/>
      <name val="Trebuchet MS"/>
      <family val="2"/>
    </font>
    <font>
      <b/>
      <sz val="8"/>
      <name val="Trebuchet MS"/>
      <family val="2"/>
    </font>
    <font>
      <sz val="8"/>
      <name val="Trebuchet MS"/>
      <family val="2"/>
    </font>
    <font>
      <sz val="10"/>
      <name val="Verdana"/>
      <family val="2"/>
    </font>
    <font>
      <i/>
      <sz val="11"/>
      <name val="Trebuchet MS"/>
      <family val="2"/>
    </font>
    <font>
      <i/>
      <sz val="10"/>
      <name val="Trebuchet MS"/>
      <family val="2"/>
    </font>
    <font>
      <i/>
      <sz val="9"/>
      <name val="Trebuchet MS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2" fillId="0" borderId="0"/>
    <xf numFmtId="0" fontId="23" fillId="0" borderId="0" applyNumberFormat="0" applyFill="0" applyBorder="0" applyAlignment="0" applyProtection="0">
      <alignment vertical="top"/>
      <protection locked="0"/>
    </xf>
    <xf numFmtId="9" fontId="24" fillId="0" borderId="0" applyFont="0" applyFill="0" applyBorder="0" applyAlignment="0" applyProtection="0"/>
  </cellStyleXfs>
  <cellXfs count="160">
    <xf numFmtId="0" fontId="0" fillId="0" borderId="0" xfId="0"/>
    <xf numFmtId="4" fontId="0" fillId="0" borderId="0" xfId="0" applyNumberFormat="1"/>
    <xf numFmtId="4" fontId="0" fillId="0" borderId="0" xfId="0" applyNumberFormat="1" applyAlignment="1">
      <alignment vertical="center"/>
    </xf>
    <xf numFmtId="4" fontId="1" fillId="0" borderId="1" xfId="0" applyNumberFormat="1" applyFont="1" applyBorder="1" applyAlignment="1">
      <alignment horizontal="right" vertical="center" wrapText="1"/>
    </xf>
    <xf numFmtId="14" fontId="0" fillId="0" borderId="2" xfId="0" applyNumberFormat="1" applyBorder="1" applyAlignment="1">
      <alignment horizontal="left"/>
    </xf>
    <xf numFmtId="4" fontId="0" fillId="0" borderId="2" xfId="0" applyNumberFormat="1" applyBorder="1"/>
    <xf numFmtId="4" fontId="1" fillId="0" borderId="3" xfId="0" applyNumberFormat="1" applyFont="1" applyBorder="1" applyAlignment="1">
      <alignment horizontal="right" vertical="center" wrapText="1"/>
    </xf>
    <xf numFmtId="4" fontId="1" fillId="0" borderId="4" xfId="0" applyNumberFormat="1" applyFont="1" applyBorder="1" applyAlignment="1">
      <alignment horizontal="right" vertical="center" wrapText="1"/>
    </xf>
    <xf numFmtId="14" fontId="0" fillId="0" borderId="5" xfId="0" applyNumberFormat="1" applyBorder="1" applyAlignment="1">
      <alignment horizontal="left"/>
    </xf>
    <xf numFmtId="4" fontId="0" fillId="0" borderId="0" xfId="0" applyNumberFormat="1" applyBorder="1"/>
    <xf numFmtId="10" fontId="0" fillId="0" borderId="6" xfId="0" applyNumberFormat="1" applyBorder="1"/>
    <xf numFmtId="4" fontId="0" fillId="0" borderId="5" xfId="0" applyNumberFormat="1" applyBorder="1"/>
    <xf numFmtId="4" fontId="0" fillId="0" borderId="7" xfId="0" applyNumberFormat="1" applyBorder="1" applyAlignment="1">
      <alignment vertical="center" wrapText="1"/>
    </xf>
    <xf numFmtId="4" fontId="0" fillId="0" borderId="8" xfId="0" applyNumberFormat="1" applyBorder="1" applyAlignment="1">
      <alignment vertical="center"/>
    </xf>
    <xf numFmtId="4" fontId="0" fillId="0" borderId="9" xfId="0" applyNumberFormat="1" applyBorder="1" applyAlignment="1">
      <alignment vertical="center"/>
    </xf>
    <xf numFmtId="10" fontId="0" fillId="0" borderId="10" xfId="0" applyNumberFormat="1" applyBorder="1" applyAlignment="1">
      <alignment vertical="center"/>
    </xf>
    <xf numFmtId="4" fontId="3" fillId="0" borderId="0" xfId="0" applyNumberFormat="1" applyFont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0" xfId="0" applyNumberFormat="1" applyFont="1" applyAlignment="1">
      <alignment horizontal="center" vertical="center"/>
    </xf>
    <xf numFmtId="10" fontId="0" fillId="2" borderId="6" xfId="0" applyNumberFormat="1" applyFill="1" applyBorder="1"/>
    <xf numFmtId="10" fontId="0" fillId="2" borderId="10" xfId="0" applyNumberFormat="1" applyFill="1" applyBorder="1" applyAlignment="1">
      <alignment vertical="center"/>
    </xf>
    <xf numFmtId="0" fontId="4" fillId="0" borderId="0" xfId="0" applyFont="1"/>
    <xf numFmtId="0" fontId="5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8" fillId="0" borderId="0" xfId="0" applyFont="1"/>
    <xf numFmtId="164" fontId="7" fillId="0" borderId="0" xfId="0" applyNumberFormat="1" applyFont="1"/>
    <xf numFmtId="0" fontId="9" fillId="0" borderId="0" xfId="0" applyFont="1" applyAlignment="1">
      <alignment horizontal="left"/>
    </xf>
    <xf numFmtId="0" fontId="9" fillId="0" borderId="0" xfId="0" applyFont="1"/>
    <xf numFmtId="0" fontId="7" fillId="0" borderId="14" xfId="0" applyFont="1" applyBorder="1"/>
    <xf numFmtId="0" fontId="7" fillId="0" borderId="15" xfId="0" applyFont="1" applyBorder="1" applyAlignment="1">
      <alignment horizontal="centerContinuous"/>
    </xf>
    <xf numFmtId="0" fontId="7" fillId="0" borderId="17" xfId="0" applyFont="1" applyBorder="1" applyAlignment="1">
      <alignment horizontal="centerContinuous"/>
    </xf>
    <xf numFmtId="0" fontId="7" fillId="0" borderId="16" xfId="0" applyFont="1" applyBorder="1" applyAlignment="1">
      <alignment horizontal="centerContinuous"/>
    </xf>
    <xf numFmtId="0" fontId="7" fillId="0" borderId="18" xfId="0" applyFont="1" applyBorder="1"/>
    <xf numFmtId="9" fontId="7" fillId="0" borderId="2" xfId="0" applyNumberFormat="1" applyFont="1" applyBorder="1" applyAlignment="1">
      <alignment horizontal="centerContinuous"/>
    </xf>
    <xf numFmtId="0" fontId="7" fillId="0" borderId="19" xfId="0" applyFont="1" applyBorder="1" applyAlignment="1">
      <alignment horizontal="centerContinuous"/>
    </xf>
    <xf numFmtId="0" fontId="7" fillId="0" borderId="21" xfId="0" applyFont="1" applyBorder="1"/>
    <xf numFmtId="0" fontId="10" fillId="0" borderId="0" xfId="0" applyFont="1"/>
    <xf numFmtId="0" fontId="11" fillId="0" borderId="0" xfId="0" applyFont="1" applyBorder="1" applyAlignment="1">
      <alignment horizontal="centerContinuous"/>
    </xf>
    <xf numFmtId="0" fontId="12" fillId="0" borderId="0" xfId="0" applyFont="1" applyAlignment="1">
      <alignment horizontal="centerContinuous"/>
    </xf>
    <xf numFmtId="0" fontId="7" fillId="0" borderId="0" xfId="0" applyFont="1" applyAlignment="1">
      <alignment horizontal="centerContinuous"/>
    </xf>
    <xf numFmtId="14" fontId="7" fillId="0" borderId="19" xfId="0" applyNumberFormat="1" applyFont="1" applyBorder="1" applyAlignment="1">
      <alignment horizontal="centerContinuous"/>
    </xf>
    <xf numFmtId="165" fontId="7" fillId="0" borderId="2" xfId="0" quotePrefix="1" applyNumberFormat="1" applyFont="1" applyBorder="1" applyAlignment="1">
      <alignment horizontal="centerContinuous"/>
    </xf>
    <xf numFmtId="0" fontId="7" fillId="0" borderId="19" xfId="0" applyFont="1" applyBorder="1"/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/>
    <xf numFmtId="4" fontId="7" fillId="0" borderId="0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5" fontId="7" fillId="0" borderId="0" xfId="0" quotePrefix="1" applyNumberFormat="1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15" xfId="0" applyFont="1" applyBorder="1" applyAlignment="1"/>
    <xf numFmtId="0" fontId="7" fillId="0" borderId="17" xfId="0" applyFont="1" applyBorder="1" applyAlignment="1"/>
    <xf numFmtId="0" fontId="7" fillId="0" borderId="13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165" fontId="7" fillId="0" borderId="19" xfId="0" quotePrefix="1" applyNumberFormat="1" applyFont="1" applyBorder="1" applyAlignment="1">
      <alignment horizontal="center"/>
    </xf>
    <xf numFmtId="4" fontId="7" fillId="0" borderId="2" xfId="0" applyNumberFormat="1" applyFont="1" applyBorder="1" applyAlignment="1">
      <alignment horizontal="center"/>
    </xf>
    <xf numFmtId="4" fontId="7" fillId="0" borderId="19" xfId="0" applyNumberFormat="1" applyFont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left"/>
    </xf>
    <xf numFmtId="0" fontId="13" fillId="0" borderId="0" xfId="0" applyFont="1"/>
    <xf numFmtId="0" fontId="14" fillId="2" borderId="15" xfId="0" applyFont="1" applyFill="1" applyBorder="1" applyAlignment="1"/>
    <xf numFmtId="0" fontId="15" fillId="2" borderId="17" xfId="0" applyFont="1" applyFill="1" applyBorder="1" applyAlignment="1"/>
    <xf numFmtId="0" fontId="7" fillId="0" borderId="15" xfId="0" applyFont="1" applyFill="1" applyBorder="1" applyAlignment="1"/>
    <xf numFmtId="0" fontId="7" fillId="0" borderId="17" xfId="0" applyFont="1" applyFill="1" applyBorder="1" applyAlignment="1"/>
    <xf numFmtId="4" fontId="7" fillId="0" borderId="0" xfId="0" applyNumberFormat="1" applyFont="1" applyFill="1" applyBorder="1" applyAlignment="1">
      <alignment horizontal="center"/>
    </xf>
    <xf numFmtId="0" fontId="7" fillId="2" borderId="16" xfId="0" applyFont="1" applyFill="1" applyBorder="1" applyAlignment="1"/>
    <xf numFmtId="0" fontId="7" fillId="0" borderId="16" xfId="0" applyFont="1" applyFill="1" applyBorder="1" applyAlignment="1"/>
    <xf numFmtId="4" fontId="7" fillId="0" borderId="19" xfId="0" applyNumberFormat="1" applyFont="1" applyFill="1" applyBorder="1" applyAlignment="1">
      <alignment horizontal="center"/>
    </xf>
    <xf numFmtId="0" fontId="16" fillId="0" borderId="0" xfId="0" applyFont="1" applyAlignment="1">
      <alignment horizontal="left"/>
    </xf>
    <xf numFmtId="0" fontId="16" fillId="0" borderId="0" xfId="0" applyFont="1"/>
    <xf numFmtId="0" fontId="17" fillId="0" borderId="0" xfId="0" applyFont="1"/>
    <xf numFmtId="0" fontId="5" fillId="0" borderId="0" xfId="0" quotePrefix="1" applyFont="1" applyAlignment="1">
      <alignment horizontal="left"/>
    </xf>
    <xf numFmtId="164" fontId="7" fillId="0" borderId="0" xfId="0" applyNumberFormat="1" applyFont="1" applyFill="1"/>
    <xf numFmtId="0" fontId="7" fillId="0" borderId="13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4" fontId="7" fillId="0" borderId="2" xfId="0" applyNumberFormat="1" applyFont="1" applyBorder="1" applyAlignment="1">
      <alignment horizontal="center"/>
    </xf>
    <xf numFmtId="4" fontId="7" fillId="0" borderId="19" xfId="0" applyNumberFormat="1" applyFont="1" applyBorder="1" applyAlignment="1">
      <alignment horizontal="center"/>
    </xf>
    <xf numFmtId="4" fontId="7" fillId="0" borderId="19" xfId="0" applyNumberFormat="1" applyFont="1" applyFill="1" applyBorder="1" applyAlignment="1">
      <alignment horizontal="center"/>
    </xf>
    <xf numFmtId="0" fontId="7" fillId="0" borderId="15" xfId="0" applyFont="1" applyBorder="1" applyAlignment="1"/>
    <xf numFmtId="0" fontId="7" fillId="0" borderId="17" xfId="0" applyFont="1" applyBorder="1" applyAlignment="1"/>
    <xf numFmtId="0" fontId="7" fillId="0" borderId="19" xfId="0" applyFont="1" applyBorder="1" applyAlignment="1">
      <alignment horizontal="center"/>
    </xf>
    <xf numFmtId="0" fontId="18" fillId="0" borderId="0" xfId="0" applyFont="1"/>
    <xf numFmtId="0" fontId="18" fillId="0" borderId="0" xfId="0" quotePrefix="1" applyFont="1" applyAlignment="1">
      <alignment horizontal="left" indent="5"/>
    </xf>
    <xf numFmtId="0" fontId="0" fillId="0" borderId="0" xfId="0" applyAlignment="1">
      <alignment horizontal="left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4" fontId="0" fillId="0" borderId="19" xfId="0" applyNumberFormat="1" applyBorder="1"/>
    <xf numFmtId="0" fontId="0" fillId="0" borderId="13" xfId="0" applyBorder="1"/>
    <xf numFmtId="0" fontId="0" fillId="0" borderId="1" xfId="0" applyBorder="1"/>
    <xf numFmtId="0" fontId="0" fillId="0" borderId="20" xfId="0" applyBorder="1"/>
    <xf numFmtId="0" fontId="19" fillId="0" borderId="0" xfId="0" applyFont="1"/>
    <xf numFmtId="0" fontId="20" fillId="0" borderId="0" xfId="0" applyFont="1"/>
    <xf numFmtId="0" fontId="9" fillId="0" borderId="0" xfId="0" quotePrefix="1" applyFont="1"/>
    <xf numFmtId="0" fontId="0" fillId="2" borderId="0" xfId="0" applyFill="1" applyAlignment="1">
      <alignment horizontal="left"/>
    </xf>
    <xf numFmtId="0" fontId="7" fillId="0" borderId="0" xfId="1" applyFont="1"/>
    <xf numFmtId="0" fontId="22" fillId="0" borderId="0" xfId="1"/>
    <xf numFmtId="165" fontId="7" fillId="0" borderId="0" xfId="1" quotePrefix="1" applyNumberFormat="1" applyFont="1" applyAlignment="1">
      <alignment horizontal="right"/>
    </xf>
    <xf numFmtId="0" fontId="23" fillId="0" borderId="0" xfId="2" applyAlignment="1" applyProtection="1"/>
    <xf numFmtId="0" fontId="7" fillId="0" borderId="0" xfId="1" applyNumberFormat="1" applyFont="1"/>
    <xf numFmtId="4" fontId="7" fillId="0" borderId="2" xfId="0" applyNumberFormat="1" applyFont="1" applyBorder="1" applyAlignment="1">
      <alignment horizontal="center"/>
    </xf>
    <xf numFmtId="4" fontId="7" fillId="0" borderId="19" xfId="0" applyNumberFormat="1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15" xfId="0" applyFont="1" applyBorder="1" applyAlignment="1"/>
    <xf numFmtId="0" fontId="7" fillId="0" borderId="17" xfId="0" applyFont="1" applyBorder="1" applyAlignment="1"/>
    <xf numFmtId="0" fontId="7" fillId="0" borderId="19" xfId="0" applyFont="1" applyBorder="1" applyAlignment="1">
      <alignment horizontal="center"/>
    </xf>
    <xf numFmtId="14" fontId="7" fillId="0" borderId="0" xfId="0" applyNumberFormat="1" applyFont="1"/>
    <xf numFmtId="0" fontId="18" fillId="2" borderId="0" xfId="0" applyFont="1" applyFill="1"/>
    <xf numFmtId="0" fontId="0" fillId="2" borderId="0" xfId="0" applyFill="1"/>
    <xf numFmtId="1" fontId="7" fillId="0" borderId="0" xfId="0" applyNumberFormat="1" applyFont="1"/>
    <xf numFmtId="0" fontId="7" fillId="0" borderId="19" xfId="0" applyFont="1" applyBorder="1" applyAlignment="1">
      <alignment horizontal="center"/>
    </xf>
    <xf numFmtId="10" fontId="0" fillId="0" borderId="0" xfId="3" applyNumberFormat="1" applyFont="1"/>
    <xf numFmtId="10" fontId="0" fillId="0" borderId="6" xfId="0" applyNumberFormat="1" applyFill="1" applyBorder="1"/>
    <xf numFmtId="0" fontId="22" fillId="0" borderId="0" xfId="1" applyAlignment="1">
      <alignment horizontal="left" wrapText="1"/>
    </xf>
    <xf numFmtId="4" fontId="1" fillId="0" borderId="12" xfId="0" applyNumberFormat="1" applyFont="1" applyBorder="1" applyAlignment="1">
      <alignment horizontal="left" vertical="center"/>
    </xf>
    <xf numFmtId="4" fontId="1" fillId="0" borderId="13" xfId="0" applyNumberFormat="1" applyFont="1" applyBorder="1" applyAlignment="1">
      <alignment horizontal="left" vertical="center"/>
    </xf>
    <xf numFmtId="4" fontId="2" fillId="0" borderId="3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/>
    </xf>
    <xf numFmtId="4" fontId="3" fillId="0" borderId="11" xfId="0" applyNumberFormat="1" applyFont="1" applyBorder="1" applyAlignment="1">
      <alignment horizontal="center"/>
    </xf>
    <xf numFmtId="4" fontId="3" fillId="0" borderId="5" xfId="0" applyNumberFormat="1" applyFont="1" applyBorder="1" applyAlignment="1">
      <alignment horizontal="center"/>
    </xf>
    <xf numFmtId="4" fontId="1" fillId="0" borderId="5" xfId="0" applyNumberFormat="1" applyFont="1" applyBorder="1" applyAlignment="1">
      <alignment horizontal="center"/>
    </xf>
    <xf numFmtId="4" fontId="1" fillId="0" borderId="0" xfId="0" applyNumberFormat="1" applyFont="1" applyBorder="1" applyAlignment="1">
      <alignment horizontal="center"/>
    </xf>
    <xf numFmtId="4" fontId="1" fillId="0" borderId="6" xfId="0" applyNumberFormat="1" applyFont="1" applyBorder="1" applyAlignment="1">
      <alignment horizontal="center"/>
    </xf>
    <xf numFmtId="4" fontId="7" fillId="0" borderId="2" xfId="0" applyNumberFormat="1" applyFont="1" applyBorder="1" applyAlignment="1">
      <alignment horizontal="center"/>
    </xf>
    <xf numFmtId="4" fontId="7" fillId="0" borderId="19" xfId="0" applyNumberFormat="1" applyFont="1" applyBorder="1" applyAlignment="1"/>
    <xf numFmtId="4" fontId="7" fillId="0" borderId="19" xfId="0" applyNumberFormat="1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4" fontId="7" fillId="0" borderId="2" xfId="0" applyNumberFormat="1" applyFont="1" applyFill="1" applyBorder="1" applyAlignment="1">
      <alignment horizontal="center"/>
    </xf>
    <xf numFmtId="4" fontId="7" fillId="0" borderId="19" xfId="0" applyNumberFormat="1" applyFont="1" applyFill="1" applyBorder="1" applyAlignment="1">
      <alignment horizontal="center"/>
    </xf>
    <xf numFmtId="4" fontId="7" fillId="2" borderId="2" xfId="0" applyNumberFormat="1" applyFont="1" applyFill="1" applyBorder="1" applyAlignment="1">
      <alignment horizontal="center"/>
    </xf>
    <xf numFmtId="4" fontId="7" fillId="2" borderId="19" xfId="0" applyNumberFormat="1" applyFont="1" applyFill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5" xfId="0" applyFont="1" applyBorder="1" applyAlignment="1"/>
    <xf numFmtId="0" fontId="7" fillId="0" borderId="17" xfId="0" applyFont="1" applyBorder="1" applyAlignment="1"/>
    <xf numFmtId="9" fontId="7" fillId="0" borderId="13" xfId="0" applyNumberFormat="1" applyFont="1" applyBorder="1" applyAlignment="1">
      <alignment horizontal="center"/>
    </xf>
    <xf numFmtId="9" fontId="7" fillId="0" borderId="20" xfId="0" applyNumberFormat="1" applyFont="1" applyBorder="1" applyAlignment="1">
      <alignment horizontal="center"/>
    </xf>
    <xf numFmtId="165" fontId="7" fillId="0" borderId="13" xfId="0" applyNumberFormat="1" applyFont="1" applyFill="1" applyBorder="1" applyAlignment="1">
      <alignment horizontal="center"/>
    </xf>
    <xf numFmtId="0" fontId="7" fillId="0" borderId="20" xfId="0" applyFont="1" applyFill="1" applyBorder="1" applyAlignment="1"/>
    <xf numFmtId="0" fontId="7" fillId="0" borderId="13" xfId="0" applyFont="1" applyBorder="1" applyAlignment="1"/>
    <xf numFmtId="0" fontId="7" fillId="0" borderId="20" xfId="0" applyFont="1" applyBorder="1" applyAlignment="1"/>
    <xf numFmtId="165" fontId="7" fillId="0" borderId="13" xfId="0" applyNumberFormat="1" applyFont="1" applyBorder="1" applyAlignment="1">
      <alignment horizontal="center"/>
    </xf>
    <xf numFmtId="165" fontId="7" fillId="0" borderId="20" xfId="0" applyNumberFormat="1" applyFont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7" fillId="0" borderId="16" xfId="0" applyFont="1" applyBorder="1" applyAlignment="1">
      <alignment horizontal="center"/>
    </xf>
    <xf numFmtId="9" fontId="7" fillId="0" borderId="2" xfId="0" applyNumberFormat="1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166" fontId="7" fillId="0" borderId="2" xfId="0" applyNumberFormat="1" applyFont="1" applyBorder="1" applyAlignment="1">
      <alignment horizontal="center"/>
    </xf>
    <xf numFmtId="166" fontId="7" fillId="0" borderId="19" xfId="0" applyNumberFormat="1" applyFont="1" applyBorder="1" applyAlignment="1">
      <alignment horizontal="center"/>
    </xf>
    <xf numFmtId="3" fontId="7" fillId="0" borderId="13" xfId="0" applyNumberFormat="1" applyFont="1" applyBorder="1" applyAlignment="1">
      <alignment horizontal="center"/>
    </xf>
    <xf numFmtId="3" fontId="7" fillId="0" borderId="15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165" fontId="7" fillId="0" borderId="0" xfId="0" applyNumberFormat="1" applyFont="1" applyBorder="1" applyAlignment="1">
      <alignment horizontal="center"/>
    </xf>
  </cellXfs>
  <cellStyles count="4">
    <cellStyle name="Hyperlink" xfId="2" builtinId="8"/>
    <cellStyle name="Procent" xfId="3" builtinId="5"/>
    <cellStyle name="Standaard" xfId="0" builtinId="0"/>
    <cellStyle name="Standa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tabSelected="1" workbookViewId="0"/>
  </sheetViews>
  <sheetFormatPr defaultRowHeight="12.75" x14ac:dyDescent="0.2"/>
  <cols>
    <col min="1" max="1" width="12.875" style="96" customWidth="1"/>
    <col min="2" max="2" width="15" style="96" customWidth="1"/>
    <col min="3" max="3" width="41.875" style="96" bestFit="1" customWidth="1"/>
    <col min="4" max="4" width="10.375" style="96" bestFit="1" customWidth="1"/>
    <col min="5" max="16384" width="9" style="96"/>
  </cols>
  <sheetData>
    <row r="1" spans="1:4" ht="15" x14ac:dyDescent="0.3">
      <c r="A1" s="95"/>
      <c r="B1" s="95"/>
      <c r="C1" s="95"/>
      <c r="D1" s="95"/>
    </row>
    <row r="2" spans="1:4" ht="15" x14ac:dyDescent="0.3">
      <c r="A2" s="95"/>
      <c r="B2" s="95"/>
      <c r="C2" s="95"/>
      <c r="D2" s="95"/>
    </row>
    <row r="3" spans="1:4" ht="15" x14ac:dyDescent="0.3">
      <c r="A3" s="95" t="s">
        <v>147</v>
      </c>
      <c r="B3" s="95"/>
      <c r="C3" s="97">
        <v>41275</v>
      </c>
    </row>
    <row r="4" spans="1:4" ht="15" x14ac:dyDescent="0.3">
      <c r="A4" s="95"/>
      <c r="B4" s="95"/>
      <c r="C4" s="95">
        <v>1.2682</v>
      </c>
      <c r="D4" s="95"/>
    </row>
    <row r="5" spans="1:4" ht="15" x14ac:dyDescent="0.3">
      <c r="A5" s="95"/>
      <c r="B5" s="95"/>
      <c r="C5" s="95"/>
      <c r="D5" s="95"/>
    </row>
    <row r="6" spans="1:4" ht="15" x14ac:dyDescent="0.3">
      <c r="A6" s="98" t="s">
        <v>44</v>
      </c>
      <c r="B6" s="95" t="s">
        <v>42</v>
      </c>
      <c r="C6" s="95" t="s">
        <v>148</v>
      </c>
      <c r="D6" s="95"/>
    </row>
    <row r="7" spans="1:4" ht="15" x14ac:dyDescent="0.3">
      <c r="A7" s="98" t="s">
        <v>75</v>
      </c>
      <c r="B7" s="95" t="s">
        <v>73</v>
      </c>
      <c r="C7" s="95" t="s">
        <v>149</v>
      </c>
      <c r="D7" s="95"/>
    </row>
    <row r="8" spans="1:4" ht="15" x14ac:dyDescent="0.3">
      <c r="A8" s="98" t="s">
        <v>83</v>
      </c>
      <c r="B8" s="95" t="s">
        <v>150</v>
      </c>
      <c r="C8" s="95" t="s">
        <v>151</v>
      </c>
      <c r="D8" s="95"/>
    </row>
    <row r="9" spans="1:4" ht="15" x14ac:dyDescent="0.3">
      <c r="A9" s="98" t="s">
        <v>89</v>
      </c>
      <c r="B9" s="95" t="s">
        <v>87</v>
      </c>
      <c r="C9" s="95" t="s">
        <v>152</v>
      </c>
      <c r="D9" s="95"/>
    </row>
    <row r="10" spans="1:4" ht="15" x14ac:dyDescent="0.3">
      <c r="A10" s="98" t="s">
        <v>100</v>
      </c>
      <c r="B10" s="95" t="s">
        <v>98</v>
      </c>
      <c r="C10" s="95" t="s">
        <v>153</v>
      </c>
      <c r="D10" s="95"/>
    </row>
    <row r="11" spans="1:4" ht="15" x14ac:dyDescent="0.3">
      <c r="A11" s="98" t="s">
        <v>105</v>
      </c>
      <c r="B11" s="95" t="s">
        <v>103</v>
      </c>
      <c r="C11" s="95" t="s">
        <v>154</v>
      </c>
      <c r="D11" s="95"/>
    </row>
    <row r="12" spans="1:4" ht="15" x14ac:dyDescent="0.3">
      <c r="A12" s="98" t="s">
        <v>109</v>
      </c>
      <c r="B12" s="99" t="s">
        <v>107</v>
      </c>
      <c r="C12" s="95" t="s">
        <v>155</v>
      </c>
      <c r="D12" s="95"/>
    </row>
    <row r="13" spans="1:4" ht="15" x14ac:dyDescent="0.3">
      <c r="A13" s="98" t="s">
        <v>112</v>
      </c>
      <c r="B13" s="95" t="s">
        <v>110</v>
      </c>
      <c r="C13" s="95" t="s">
        <v>156</v>
      </c>
      <c r="D13" s="95"/>
    </row>
    <row r="14" spans="1:4" ht="15" x14ac:dyDescent="0.3">
      <c r="A14" s="98" t="s">
        <v>115</v>
      </c>
      <c r="B14" s="95" t="s">
        <v>113</v>
      </c>
      <c r="C14" s="95" t="s">
        <v>157</v>
      </c>
      <c r="D14" s="95"/>
    </row>
    <row r="15" spans="1:4" ht="15" x14ac:dyDescent="0.3">
      <c r="A15" s="98" t="s">
        <v>21</v>
      </c>
      <c r="B15" s="95" t="s">
        <v>18</v>
      </c>
      <c r="C15" s="95" t="s">
        <v>158</v>
      </c>
      <c r="D15" s="95"/>
    </row>
    <row r="16" spans="1:4" ht="15" x14ac:dyDescent="0.3">
      <c r="A16" s="98" t="s">
        <v>120</v>
      </c>
      <c r="B16" s="95" t="s">
        <v>159</v>
      </c>
      <c r="C16" s="95" t="s">
        <v>160</v>
      </c>
      <c r="D16" s="95"/>
    </row>
    <row r="17" spans="1:4" ht="15" x14ac:dyDescent="0.3">
      <c r="A17" s="98" t="s">
        <v>122</v>
      </c>
      <c r="B17" s="95" t="s">
        <v>161</v>
      </c>
      <c r="C17" s="95" t="s">
        <v>162</v>
      </c>
      <c r="D17" s="95"/>
    </row>
    <row r="18" spans="1:4" ht="15" x14ac:dyDescent="0.3">
      <c r="A18" s="98" t="s">
        <v>50</v>
      </c>
      <c r="B18" s="95" t="s">
        <v>48</v>
      </c>
      <c r="C18" s="95" t="s">
        <v>163</v>
      </c>
      <c r="D18" s="95"/>
    </row>
    <row r="19" spans="1:4" ht="15" x14ac:dyDescent="0.3">
      <c r="A19" s="98" t="s">
        <v>175</v>
      </c>
      <c r="B19" s="95" t="s">
        <v>170</v>
      </c>
      <c r="C19" s="95" t="s">
        <v>174</v>
      </c>
      <c r="D19" s="95"/>
    </row>
    <row r="20" spans="1:4" ht="15" x14ac:dyDescent="0.3">
      <c r="A20" s="98" t="s">
        <v>128</v>
      </c>
      <c r="B20" s="95" t="s">
        <v>126</v>
      </c>
      <c r="C20" s="95" t="s">
        <v>164</v>
      </c>
      <c r="D20" s="95"/>
    </row>
    <row r="21" spans="1:4" ht="15" x14ac:dyDescent="0.3">
      <c r="A21" s="98" t="s">
        <v>71</v>
      </c>
      <c r="B21" s="95" t="s">
        <v>68</v>
      </c>
      <c r="C21" s="95" t="s">
        <v>165</v>
      </c>
      <c r="D21" s="95"/>
    </row>
    <row r="22" spans="1:4" ht="15" x14ac:dyDescent="0.3">
      <c r="A22" s="98" t="s">
        <v>142</v>
      </c>
      <c r="B22" s="95" t="s">
        <v>139</v>
      </c>
      <c r="C22" s="95" t="s">
        <v>166</v>
      </c>
      <c r="D22" s="95"/>
    </row>
    <row r="23" spans="1:4" ht="15" x14ac:dyDescent="0.3">
      <c r="A23" s="98" t="s">
        <v>146</v>
      </c>
      <c r="B23" s="95" t="s">
        <v>143</v>
      </c>
      <c r="C23" s="95" t="s">
        <v>167</v>
      </c>
      <c r="D23" s="95"/>
    </row>
    <row r="24" spans="1:4" ht="15" x14ac:dyDescent="0.3">
      <c r="A24" s="95"/>
      <c r="B24" s="95"/>
      <c r="C24" s="98" t="s">
        <v>168</v>
      </c>
      <c r="D24" s="95"/>
    </row>
    <row r="26" spans="1:4" ht="38.25" customHeight="1" x14ac:dyDescent="0.2">
      <c r="A26" s="114" t="s">
        <v>176</v>
      </c>
      <c r="B26" s="114"/>
      <c r="C26" s="114"/>
    </row>
  </sheetData>
  <mergeCells count="1">
    <mergeCell ref="A26:C26"/>
  </mergeCells>
  <hyperlinks>
    <hyperlink ref="A6" location="'L4'!A1" display="Barema 1"/>
    <hyperlink ref="A7" location="'L3'!A1" display="Barema 7"/>
    <hyperlink ref="A8" location="'L2'!A1" display="Barema 8"/>
    <hyperlink ref="A9" location="'A1'!A1" display="Barema 9"/>
    <hyperlink ref="A10" location="'A2'!A1" display="Barema 10"/>
    <hyperlink ref="A11" location="'A3'!A1" display="Barema 12"/>
    <hyperlink ref="A12" location="'MV2'!A1" display="Barema 13"/>
    <hyperlink ref="A13" location="'B3'!A1" display="Barema 14"/>
    <hyperlink ref="A14" location="B2B!A1" display="Barema 15"/>
    <hyperlink ref="A15" location="B2A!A1" display="Barema 16"/>
    <hyperlink ref="A16" location="B1C!A1" display="Barema 17"/>
    <hyperlink ref="A17" location="B1B!A1" display="Barema 18"/>
    <hyperlink ref="A18" location="'MV1'!A1" display="Barema 20"/>
    <hyperlink ref="A20" location="'L1'!A1" display="Barema 21"/>
    <hyperlink ref="A21" location="'K3'!A1" display="Barema 23"/>
    <hyperlink ref="A22" location="'G1'!A1" display="Barema 26"/>
    <hyperlink ref="A23" location="GS!A1" display="Barema 27"/>
    <hyperlink ref="C24" location="GEW!A1" display="Gewaarborgd inkomen"/>
    <hyperlink ref="A19" location="MV1bis!A1" display="Barema"/>
  </hyperlinks>
  <pageMargins left="0.39370078740157483" right="0.39370078740157483" top="0.39370078740157483" bottom="0.39370078740157483" header="0.31496062992125984" footer="0.31496062992125984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6"/>
  <sheetViews>
    <sheetView zoomScale="80" zoomScaleNormal="80" workbookViewId="0"/>
  </sheetViews>
  <sheetFormatPr defaultRowHeight="15" x14ac:dyDescent="0.3"/>
  <cols>
    <col min="1" max="1" width="3.375" style="24" bestFit="1" customWidth="1"/>
    <col min="2" max="3" width="7.75" style="24" customWidth="1"/>
    <col min="4" max="4" width="8.875" style="24" bestFit="1" customWidth="1"/>
    <col min="5" max="7" width="7.75" style="24" customWidth="1"/>
    <col min="8" max="15" width="11.375" style="24" customWidth="1"/>
    <col min="16" max="17" width="7.75" style="24" customWidth="1"/>
    <col min="18" max="24" width="11.375" style="24" customWidth="1"/>
    <col min="25" max="26" width="7.75" style="24" customWidth="1"/>
    <col min="27" max="33" width="11.375" style="24" customWidth="1"/>
    <col min="34" max="40" width="11.25" customWidth="1"/>
    <col min="41" max="43" width="11.375" customWidth="1"/>
    <col min="44" max="45" width="11.375" style="24" customWidth="1"/>
    <col min="46" max="47" width="11.375" customWidth="1"/>
  </cols>
  <sheetData>
    <row r="1" spans="1:47" s="24" customFormat="1" ht="16.5" x14ac:dyDescent="0.3">
      <c r="A1" s="21" t="s">
        <v>110</v>
      </c>
      <c r="B1" s="21" t="s">
        <v>19</v>
      </c>
      <c r="C1" s="21"/>
      <c r="D1" s="21"/>
      <c r="E1" s="22">
        <v>270</v>
      </c>
      <c r="F1" s="23" t="s">
        <v>111</v>
      </c>
      <c r="G1" s="21"/>
      <c r="H1" s="21"/>
      <c r="I1" s="21"/>
      <c r="L1" s="107">
        <f>D6</f>
        <v>41275</v>
      </c>
      <c r="O1" s="25" t="s">
        <v>112</v>
      </c>
      <c r="AG1"/>
      <c r="AH1" s="81" t="str">
        <f>'L4'!$AH$2</f>
        <v>Berekening eindejaarspremie 2014:</v>
      </c>
      <c r="AI1"/>
    </row>
    <row r="2" spans="1:47" s="24" customFormat="1" ht="16.5" x14ac:dyDescent="0.3">
      <c r="A2" s="21"/>
      <c r="B2" s="21"/>
      <c r="C2" s="21"/>
      <c r="D2" s="21"/>
      <c r="E2" s="58"/>
      <c r="F2" s="21"/>
      <c r="G2" s="21"/>
      <c r="H2" s="21"/>
      <c r="I2" s="21"/>
      <c r="N2" s="24" t="s">
        <v>22</v>
      </c>
      <c r="O2" s="72">
        <f>'L4'!O4</f>
        <v>1.2682</v>
      </c>
      <c r="R2" s="25"/>
      <c r="AH2" s="82" t="s">
        <v>169</v>
      </c>
      <c r="AI2"/>
      <c r="AK2" s="83">
        <f>'L4'!$AK$3</f>
        <v>128.56</v>
      </c>
      <c r="AL2"/>
    </row>
    <row r="3" spans="1:47" x14ac:dyDescent="0.3">
      <c r="AH3" s="82" t="s">
        <v>72</v>
      </c>
      <c r="AJ3" s="24"/>
    </row>
    <row r="4" spans="1:47" x14ac:dyDescent="0.3">
      <c r="A4" s="29"/>
      <c r="B4" s="135" t="s">
        <v>23</v>
      </c>
      <c r="C4" s="150"/>
      <c r="D4" s="150"/>
      <c r="E4" s="136"/>
      <c r="F4" s="135" t="s">
        <v>24</v>
      </c>
      <c r="G4" s="136"/>
      <c r="H4" s="147" t="s">
        <v>39</v>
      </c>
      <c r="I4" s="148"/>
      <c r="J4" s="148"/>
      <c r="K4" s="148"/>
      <c r="L4" s="148"/>
      <c r="M4" s="148"/>
      <c r="N4" s="148"/>
      <c r="O4" s="149"/>
      <c r="P4" s="135" t="s">
        <v>25</v>
      </c>
      <c r="Q4" s="138"/>
      <c r="R4" s="147" t="s">
        <v>40</v>
      </c>
      <c r="S4" s="148"/>
      <c r="T4" s="148"/>
      <c r="U4" s="148"/>
      <c r="V4" s="148"/>
      <c r="W4" s="148"/>
      <c r="X4" s="149"/>
      <c r="Y4" s="135" t="s">
        <v>26</v>
      </c>
      <c r="Z4" s="136"/>
      <c r="AA4" s="147" t="s">
        <v>41</v>
      </c>
      <c r="AB4" s="148"/>
      <c r="AC4" s="148"/>
      <c r="AD4" s="148"/>
      <c r="AE4" s="148"/>
      <c r="AF4" s="148"/>
      <c r="AG4" s="149"/>
      <c r="AH4" s="147" t="s">
        <v>177</v>
      </c>
      <c r="AI4" s="148"/>
      <c r="AJ4" s="148"/>
      <c r="AK4" s="148"/>
      <c r="AL4" s="148"/>
      <c r="AM4" s="148"/>
      <c r="AN4" s="149"/>
      <c r="AO4" s="147" t="s">
        <v>178</v>
      </c>
      <c r="AP4" s="148"/>
      <c r="AQ4" s="148"/>
      <c r="AR4" s="148"/>
      <c r="AS4" s="148"/>
      <c r="AT4" s="148"/>
      <c r="AU4" s="149"/>
    </row>
    <row r="5" spans="1:47" x14ac:dyDescent="0.3">
      <c r="A5" s="33"/>
      <c r="B5" s="151">
        <v>1</v>
      </c>
      <c r="C5" s="152"/>
      <c r="D5" s="151"/>
      <c r="E5" s="152"/>
      <c r="F5" s="151"/>
      <c r="G5" s="152"/>
      <c r="H5" s="44" t="s">
        <v>183</v>
      </c>
      <c r="I5" s="44" t="s">
        <v>184</v>
      </c>
      <c r="J5" s="44" t="s">
        <v>33</v>
      </c>
      <c r="K5" s="44" t="s">
        <v>34</v>
      </c>
      <c r="L5" s="44" t="s">
        <v>35</v>
      </c>
      <c r="M5" s="44" t="s">
        <v>36</v>
      </c>
      <c r="N5" s="44" t="s">
        <v>37</v>
      </c>
      <c r="O5" s="111" t="s">
        <v>38</v>
      </c>
      <c r="P5" s="151"/>
      <c r="Q5" s="152"/>
      <c r="R5" s="44" t="s">
        <v>185</v>
      </c>
      <c r="S5" s="44" t="s">
        <v>33</v>
      </c>
      <c r="T5" s="44" t="s">
        <v>34</v>
      </c>
      <c r="U5" s="44" t="s">
        <v>35</v>
      </c>
      <c r="V5" s="44" t="s">
        <v>36</v>
      </c>
      <c r="W5" s="44" t="s">
        <v>37</v>
      </c>
      <c r="X5" s="111" t="s">
        <v>38</v>
      </c>
      <c r="Y5" s="153" t="s">
        <v>28</v>
      </c>
      <c r="Z5" s="152"/>
      <c r="AA5" s="44" t="s">
        <v>185</v>
      </c>
      <c r="AB5" s="44" t="s">
        <v>33</v>
      </c>
      <c r="AC5" s="44" t="s">
        <v>34</v>
      </c>
      <c r="AD5" s="44" t="s">
        <v>35</v>
      </c>
      <c r="AE5" s="44" t="s">
        <v>36</v>
      </c>
      <c r="AF5" s="44" t="s">
        <v>37</v>
      </c>
      <c r="AG5" s="111" t="s">
        <v>38</v>
      </c>
      <c r="AH5" s="44" t="s">
        <v>185</v>
      </c>
      <c r="AI5" s="44" t="s">
        <v>33</v>
      </c>
      <c r="AJ5" s="44" t="s">
        <v>34</v>
      </c>
      <c r="AK5" s="44" t="s">
        <v>35</v>
      </c>
      <c r="AL5" s="44" t="s">
        <v>36</v>
      </c>
      <c r="AM5" s="44" t="s">
        <v>37</v>
      </c>
      <c r="AN5" s="111" t="s">
        <v>38</v>
      </c>
      <c r="AO5" s="44" t="s">
        <v>185</v>
      </c>
      <c r="AP5" s="44" t="s">
        <v>33</v>
      </c>
      <c r="AQ5" s="44" t="s">
        <v>34</v>
      </c>
      <c r="AR5" s="44" t="s">
        <v>35</v>
      </c>
      <c r="AS5" s="44" t="s">
        <v>36</v>
      </c>
      <c r="AT5" s="44" t="s">
        <v>37</v>
      </c>
      <c r="AU5" s="111" t="s">
        <v>38</v>
      </c>
    </row>
    <row r="6" spans="1:47" x14ac:dyDescent="0.3">
      <c r="A6" s="33"/>
      <c r="B6" s="139" t="s">
        <v>31</v>
      </c>
      <c r="C6" s="140"/>
      <c r="D6" s="145">
        <f>'L4'!$D$8</f>
        <v>41275</v>
      </c>
      <c r="E6" s="144"/>
      <c r="F6" s="145">
        <f>D6</f>
        <v>41275</v>
      </c>
      <c r="G6" s="146"/>
      <c r="H6" s="48"/>
      <c r="I6" s="48" t="s">
        <v>179</v>
      </c>
      <c r="J6" s="48" t="s">
        <v>180</v>
      </c>
      <c r="K6" s="48" t="s">
        <v>181</v>
      </c>
      <c r="L6" s="48" t="s">
        <v>181</v>
      </c>
      <c r="M6" s="48" t="s">
        <v>181</v>
      </c>
      <c r="N6" s="48" t="s">
        <v>182</v>
      </c>
      <c r="O6" s="54" t="s">
        <v>181</v>
      </c>
      <c r="P6" s="143"/>
      <c r="Q6" s="144"/>
      <c r="R6" s="48" t="s">
        <v>179</v>
      </c>
      <c r="S6" s="48" t="s">
        <v>180</v>
      </c>
      <c r="T6" s="48" t="s">
        <v>181</v>
      </c>
      <c r="U6" s="48" t="s">
        <v>181</v>
      </c>
      <c r="V6" s="48" t="s">
        <v>181</v>
      </c>
      <c r="W6" s="48" t="s">
        <v>182</v>
      </c>
      <c r="X6" s="54" t="s">
        <v>181</v>
      </c>
      <c r="Y6" s="143"/>
      <c r="Z6" s="144"/>
      <c r="AA6" s="48" t="s">
        <v>179</v>
      </c>
      <c r="AB6" s="48" t="s">
        <v>180</v>
      </c>
      <c r="AC6" s="48" t="s">
        <v>181</v>
      </c>
      <c r="AD6" s="48" t="s">
        <v>181</v>
      </c>
      <c r="AE6" s="48" t="s">
        <v>181</v>
      </c>
      <c r="AF6" s="48" t="s">
        <v>182</v>
      </c>
      <c r="AG6" s="54" t="s">
        <v>181</v>
      </c>
      <c r="AH6" s="48" t="s">
        <v>179</v>
      </c>
      <c r="AI6" s="48" t="s">
        <v>180</v>
      </c>
      <c r="AJ6" s="48" t="s">
        <v>181</v>
      </c>
      <c r="AK6" s="48" t="s">
        <v>181</v>
      </c>
      <c r="AL6" s="48" t="s">
        <v>181</v>
      </c>
      <c r="AM6" s="48" t="s">
        <v>182</v>
      </c>
      <c r="AN6" s="54" t="s">
        <v>181</v>
      </c>
      <c r="AO6" s="48" t="s">
        <v>179</v>
      </c>
      <c r="AP6" s="48" t="s">
        <v>180</v>
      </c>
      <c r="AQ6" s="48" t="s">
        <v>181</v>
      </c>
      <c r="AR6" s="48" t="s">
        <v>181</v>
      </c>
      <c r="AS6" s="48" t="s">
        <v>181</v>
      </c>
      <c r="AT6" s="48" t="s">
        <v>182</v>
      </c>
      <c r="AU6" s="54" t="s">
        <v>181</v>
      </c>
    </row>
    <row r="7" spans="1:47" x14ac:dyDescent="0.3">
      <c r="A7" s="33"/>
      <c r="B7" s="135"/>
      <c r="C7" s="136"/>
      <c r="D7" s="137"/>
      <c r="E7" s="138"/>
      <c r="F7" s="60" t="s">
        <v>47</v>
      </c>
      <c r="G7" s="61"/>
      <c r="H7" s="65"/>
      <c r="I7" s="65"/>
      <c r="J7" s="65"/>
      <c r="K7" s="65"/>
      <c r="L7" s="66"/>
      <c r="M7" s="66"/>
      <c r="N7" s="66"/>
      <c r="O7" s="63"/>
      <c r="P7" s="62"/>
      <c r="Q7" s="63"/>
      <c r="R7" s="45"/>
      <c r="S7" s="45"/>
      <c r="T7" s="45"/>
      <c r="U7" s="45"/>
      <c r="V7" s="45"/>
      <c r="W7" s="45"/>
      <c r="X7" s="79"/>
      <c r="Y7" s="62"/>
      <c r="Z7" s="63"/>
      <c r="AA7" s="78"/>
      <c r="AB7" s="45"/>
      <c r="AC7" s="45"/>
      <c r="AD7" s="45"/>
      <c r="AE7" s="45"/>
      <c r="AF7" s="45"/>
      <c r="AG7" s="79"/>
      <c r="AH7" s="84"/>
      <c r="AI7" s="85"/>
      <c r="AJ7" s="85"/>
      <c r="AK7" s="85"/>
      <c r="AL7" s="85"/>
      <c r="AM7" s="85"/>
      <c r="AN7" s="86"/>
      <c r="AO7" s="84"/>
      <c r="AP7" s="85"/>
      <c r="AQ7" s="85"/>
      <c r="AR7" s="85"/>
      <c r="AS7" s="85"/>
      <c r="AT7" s="85"/>
      <c r="AU7" s="86"/>
    </row>
    <row r="8" spans="1:47" x14ac:dyDescent="0.3">
      <c r="A8" s="33">
        <v>0</v>
      </c>
      <c r="B8" s="126">
        <v>15985.49</v>
      </c>
      <c r="C8" s="127"/>
      <c r="D8" s="126">
        <f t="shared" ref="D8:D35" si="0">B8*$O$2</f>
        <v>20272.798417999998</v>
      </c>
      <c r="E8" s="128">
        <f t="shared" ref="E8:E35" si="1">D8/40.3399</f>
        <v>502.54954568553711</v>
      </c>
      <c r="F8" s="133">
        <f t="shared" ref="F8:F35" si="2">B8/12*$O$2</f>
        <v>1689.3998681666667</v>
      </c>
      <c r="G8" s="134"/>
      <c r="H8" s="64">
        <f>'L4'!$H$10</f>
        <v>1609.3</v>
      </c>
      <c r="I8" s="64">
        <f>'L4'!I10</f>
        <v>1716.7792493333334</v>
      </c>
      <c r="J8" s="64">
        <f>'L4'!J10</f>
        <v>1716.7792493333334</v>
      </c>
      <c r="K8" s="64">
        <f>'L4'!K10</f>
        <v>1716.7792493333334</v>
      </c>
      <c r="L8" s="64">
        <f>'L4'!L10</f>
        <v>1716.7792493333334</v>
      </c>
      <c r="M8" s="64">
        <f>'L4'!M10</f>
        <v>1716.7792493333334</v>
      </c>
      <c r="N8" s="64">
        <f>'L4'!N10</f>
        <v>1716.7792493333334</v>
      </c>
      <c r="O8" s="77">
        <f>'L4'!O10</f>
        <v>1716.7792493333334</v>
      </c>
      <c r="P8" s="131">
        <f t="shared" ref="P8:P35" si="3">((B8&lt;19968.2)*913.03+(B8&gt;19968.2)*(B8&lt;20424.71)*(20424.71-B8+456.51)+(B8&gt;20424.71)*(B8&lt;22659.62)*456.51+(B8&gt;22659.62)*(B8&lt;23116.13)*(23116.13-B8))/12*$O$2</f>
        <v>96.49205383333333</v>
      </c>
      <c r="Q8" s="132">
        <f t="shared" ref="Q8:Q35" si="4">P8/40.3399</f>
        <v>2.3919755337354167</v>
      </c>
      <c r="R8" s="46">
        <f>$P8*SUM(Fasering!$D$5)</f>
        <v>0</v>
      </c>
      <c r="S8" s="46">
        <f>$P8*SUM(Fasering!$D$5:$D$6)</f>
        <v>24.949341738787748</v>
      </c>
      <c r="T8" s="46">
        <f>$P8*SUM(Fasering!$D$5:$D$7)</f>
        <v>39.26432020612684</v>
      </c>
      <c r="U8" s="46">
        <f>$P8*SUM(Fasering!$D$5:$D$8)</f>
        <v>53.579298673465928</v>
      </c>
      <c r="V8" s="46">
        <f>$P8*SUM(Fasering!$D$5:$D$9)</f>
        <v>67.894277140805016</v>
      </c>
      <c r="W8" s="46">
        <f>$P8*SUM(Fasering!$D$5:$D$10)</f>
        <v>82.177075365994256</v>
      </c>
      <c r="X8" s="76">
        <f>$P8*SUM(Fasering!$D$5:$D$11)</f>
        <v>96.49205383333333</v>
      </c>
      <c r="Y8" s="131">
        <f t="shared" ref="Y8:Y35" si="5">((B8&lt;19968.2)*456.51+(B8&gt;19968.2)*(B8&lt;20196.46)*(20196.46-B8+228.26)+(B8&gt;20196.46)*(B8&lt;22659.62)*228.26+(B8&gt;22659.62)*(B8&lt;22887.88)*(22887.88-B8))/12*$O$2</f>
        <v>48.245498499999997</v>
      </c>
      <c r="Z8" s="132">
        <f t="shared" ref="Z8:Z35" si="6">Y8/40.3399</f>
        <v>1.1959746677607033</v>
      </c>
      <c r="AA8" s="75">
        <f>$Y8*SUM(Fasering!$D$5)</f>
        <v>0</v>
      </c>
      <c r="AB8" s="46">
        <f>$Y8*SUM(Fasering!$D$5:$D$6)</f>
        <v>12.474534240029346</v>
      </c>
      <c r="AC8" s="46">
        <f>$Y8*SUM(Fasering!$D$5:$D$7)</f>
        <v>19.631945080992917</v>
      </c>
      <c r="AD8" s="46">
        <f>$Y8*SUM(Fasering!$D$5:$D$8)</f>
        <v>26.789355921956485</v>
      </c>
      <c r="AE8" s="46">
        <f>$Y8*SUM(Fasering!$D$5:$D$9)</f>
        <v>33.946766762920056</v>
      </c>
      <c r="AF8" s="46">
        <f>$Y8*SUM(Fasering!$D$5:$D$10)</f>
        <v>41.088087659036432</v>
      </c>
      <c r="AG8" s="76">
        <f>$Y8*SUM(Fasering!$D$5:$D$11)</f>
        <v>48.245498499999997</v>
      </c>
      <c r="AH8" s="5">
        <f>($AK$2+(I8+R8)*12*7.57%)*SUM(Fasering!$D$5)</f>
        <v>0</v>
      </c>
      <c r="AI8" s="9">
        <f>($AK$2+(J8+S8)*12*7.57%)*SUM(Fasering!$D$5:$D$6)</f>
        <v>442.33686792968888</v>
      </c>
      <c r="AJ8" s="9">
        <f>($AK$2+(K8+T8)*12*7.57%)*SUM(Fasering!$D$5:$D$7)</f>
        <v>701.42429790920289</v>
      </c>
      <c r="AK8" s="9">
        <f>($AK$2+(L8+U8)*12*7.57%)*SUM(Fasering!$D$5:$D$8)</f>
        <v>964.3700365594276</v>
      </c>
      <c r="AL8" s="9">
        <f>($AK$2+(M8+V8)*12*7.57%)*SUM(Fasering!$D$5:$D$9)</f>
        <v>1231.1740838803632</v>
      </c>
      <c r="AM8" s="9">
        <f>($AK$2+(N8+W8)*12*7.57%)*SUM(Fasering!$D$5:$D$10)</f>
        <v>1501.223660658105</v>
      </c>
      <c r="AN8" s="87">
        <f>($AK$2+(O8+X8)*12*7.57%)*SUM(Fasering!$D$5:$D$11)</f>
        <v>1775.7356517966002</v>
      </c>
      <c r="AO8" s="5">
        <f>($AK$2+(I8+AA8)*12*7.57%)*SUM(Fasering!$D$5)</f>
        <v>0</v>
      </c>
      <c r="AP8" s="9">
        <f>($AK$2+(J8+AB8)*12*7.57%)*SUM(Fasering!$D$5:$D$6)</f>
        <v>439.40679439703592</v>
      </c>
      <c r="AQ8" s="9">
        <f>($AK$2+(K8+AC8)*12*7.57%)*SUM(Fasering!$D$5:$D$7)</f>
        <v>694.16730829377366</v>
      </c>
      <c r="AR8" s="9">
        <f>($AK$2+(L8+AD8)*12*7.57%)*SUM(Fasering!$D$5:$D$8)</f>
        <v>950.85695539672156</v>
      </c>
      <c r="AS8" s="9">
        <f>($AK$2+(M8+AE8)*12*7.57%)*SUM(Fasering!$D$5:$D$9)</f>
        <v>1209.4757357058797</v>
      </c>
      <c r="AT8" s="9">
        <f>($AK$2+(N8+AF8)*12*7.57%)*SUM(Fasering!$D$5:$D$10)</f>
        <v>1469.435770924654</v>
      </c>
      <c r="AU8" s="87">
        <f>($AK$2+(O8+AG8)*12*7.57%)*SUM(Fasering!$D$5:$D$11)</f>
        <v>1731.9084809318001</v>
      </c>
    </row>
    <row r="9" spans="1:47" x14ac:dyDescent="0.3">
      <c r="A9" s="33">
        <f t="shared" ref="A9:A35" si="7">+A8+1</f>
        <v>1</v>
      </c>
      <c r="B9" s="126">
        <v>16523.25</v>
      </c>
      <c r="C9" s="127"/>
      <c r="D9" s="126">
        <f t="shared" si="0"/>
        <v>20954.785650000002</v>
      </c>
      <c r="E9" s="128">
        <f t="shared" si="1"/>
        <v>519.45556756461963</v>
      </c>
      <c r="F9" s="131">
        <f t="shared" si="2"/>
        <v>1746.2321374999999</v>
      </c>
      <c r="G9" s="132">
        <f t="shared" ref="G9:G35" si="8">F9/40.3399</f>
        <v>43.287963963718305</v>
      </c>
      <c r="H9" s="64">
        <f>'L4'!$H$10</f>
        <v>1609.3</v>
      </c>
      <c r="I9" s="64">
        <f>GEW!$E$12+($F9-GEW!$E$12)*SUM(Fasering!$D$5)</f>
        <v>1716.7792493333334</v>
      </c>
      <c r="J9" s="64">
        <f>GEW!$E$12+($F9-GEW!$E$12)*SUM(Fasering!$D$5:$D$6)</f>
        <v>1724.3946968533303</v>
      </c>
      <c r="K9" s="64">
        <f>GEW!$E$12+($F9-GEW!$E$12)*SUM(Fasering!$D$5:$D$7)</f>
        <v>1728.7641494989855</v>
      </c>
      <c r="L9" s="64">
        <f>GEW!$E$12+($F9-GEW!$E$12)*SUM(Fasering!$D$5:$D$8)</f>
        <v>1733.1336021446409</v>
      </c>
      <c r="M9" s="64">
        <f>GEW!$E$12+($F9-GEW!$E$12)*SUM(Fasering!$D$5:$D$9)</f>
        <v>1737.5030547902963</v>
      </c>
      <c r="N9" s="64">
        <f>GEW!$E$12+($F9-GEW!$E$12)*SUM(Fasering!$D$5:$D$10)</f>
        <v>1741.8626848543445</v>
      </c>
      <c r="O9" s="77">
        <f>GEW!$E$12+($F9-GEW!$E$12)*SUM(Fasering!$D$5:$D$11)</f>
        <v>1746.2321374999999</v>
      </c>
      <c r="P9" s="131">
        <f t="shared" si="3"/>
        <v>96.49205383333333</v>
      </c>
      <c r="Q9" s="132">
        <f t="shared" si="4"/>
        <v>2.3919755337354167</v>
      </c>
      <c r="R9" s="46">
        <f>$P9*SUM(Fasering!$D$5)</f>
        <v>0</v>
      </c>
      <c r="S9" s="46">
        <f>$P9*SUM(Fasering!$D$5:$D$6)</f>
        <v>24.949341738787748</v>
      </c>
      <c r="T9" s="46">
        <f>$P9*SUM(Fasering!$D$5:$D$7)</f>
        <v>39.26432020612684</v>
      </c>
      <c r="U9" s="46">
        <f>$P9*SUM(Fasering!$D$5:$D$8)</f>
        <v>53.579298673465928</v>
      </c>
      <c r="V9" s="46">
        <f>$P9*SUM(Fasering!$D$5:$D$9)</f>
        <v>67.894277140805016</v>
      </c>
      <c r="W9" s="46">
        <f>$P9*SUM(Fasering!$D$5:$D$10)</f>
        <v>82.177075365994256</v>
      </c>
      <c r="X9" s="76">
        <f>$P9*SUM(Fasering!$D$5:$D$11)</f>
        <v>96.49205383333333</v>
      </c>
      <c r="Y9" s="131">
        <f t="shared" si="5"/>
        <v>48.245498499999997</v>
      </c>
      <c r="Z9" s="132">
        <f t="shared" si="6"/>
        <v>1.1959746677607033</v>
      </c>
      <c r="AA9" s="75">
        <f>$Y9*SUM(Fasering!$D$5)</f>
        <v>0</v>
      </c>
      <c r="AB9" s="46">
        <f>$Y9*SUM(Fasering!$D$5:$D$6)</f>
        <v>12.474534240029346</v>
      </c>
      <c r="AC9" s="46">
        <f>$Y9*SUM(Fasering!$D$5:$D$7)</f>
        <v>19.631945080992917</v>
      </c>
      <c r="AD9" s="46">
        <f>$Y9*SUM(Fasering!$D$5:$D$8)</f>
        <v>26.789355921956485</v>
      </c>
      <c r="AE9" s="46">
        <f>$Y9*SUM(Fasering!$D$5:$D$9)</f>
        <v>33.946766762920056</v>
      </c>
      <c r="AF9" s="46">
        <f>$Y9*SUM(Fasering!$D$5:$D$10)</f>
        <v>41.088087659036432</v>
      </c>
      <c r="AG9" s="76">
        <f>$Y9*SUM(Fasering!$D$5:$D$11)</f>
        <v>48.245498499999997</v>
      </c>
      <c r="AH9" s="5">
        <f>($AK$2+(I9+R9)*12*7.57%)*SUM(Fasering!$D$5)</f>
        <v>0</v>
      </c>
      <c r="AI9" s="9">
        <f>($AK$2+(J9+S9)*12*7.57%)*SUM(Fasering!$D$5:$D$6)</f>
        <v>444.12557859475288</v>
      </c>
      <c r="AJ9" s="9">
        <f>($AK$2+(K9+T9)*12*7.57%)*SUM(Fasering!$D$5:$D$7)</f>
        <v>705.85444431226074</v>
      </c>
      <c r="AK9" s="9">
        <f>($AK$2+(L9+U9)*12*7.57%)*SUM(Fasering!$D$5:$D$8)</f>
        <v>972.61931499024001</v>
      </c>
      <c r="AL9" s="9">
        <f>($AK$2+(M9+V9)*12*7.57%)*SUM(Fasering!$D$5:$D$9)</f>
        <v>1244.4201906286912</v>
      </c>
      <c r="AM9" s="9">
        <f>($AK$2+(N9+W9)*12*7.57%)*SUM(Fasering!$D$5:$D$10)</f>
        <v>1520.6290908469587</v>
      </c>
      <c r="AN9" s="87">
        <f>($AK$2+(O9+X9)*12*7.57%)*SUM(Fasering!$D$5:$D$11)</f>
        <v>1802.4906554072002</v>
      </c>
      <c r="AO9" s="5">
        <f>($AK$2+(I9+AA9)*12*7.57%)*SUM(Fasering!$D$5)</f>
        <v>0</v>
      </c>
      <c r="AP9" s="9">
        <f>($AK$2+(J9+AB9)*12*7.57%)*SUM(Fasering!$D$5:$D$6)</f>
        <v>441.19550506210004</v>
      </c>
      <c r="AQ9" s="9">
        <f>($AK$2+(K9+AC9)*12*7.57%)*SUM(Fasering!$D$5:$D$7)</f>
        <v>698.59745469683151</v>
      </c>
      <c r="AR9" s="9">
        <f>($AK$2+(L9+AD9)*12*7.57%)*SUM(Fasering!$D$5:$D$8)</f>
        <v>959.10623382753397</v>
      </c>
      <c r="AS9" s="9">
        <f>($AK$2+(M9+AE9)*12*7.57%)*SUM(Fasering!$D$5:$D$9)</f>
        <v>1222.7218424542077</v>
      </c>
      <c r="AT9" s="9">
        <f>($AK$2+(N9+AF9)*12*7.57%)*SUM(Fasering!$D$5:$D$10)</f>
        <v>1488.8412011135074</v>
      </c>
      <c r="AU9" s="87">
        <f>($AK$2+(O9+AG9)*12*7.57%)*SUM(Fasering!$D$5:$D$11)</f>
        <v>1758.6634845424001</v>
      </c>
    </row>
    <row r="10" spans="1:47" x14ac:dyDescent="0.3">
      <c r="A10" s="33">
        <f t="shared" si="7"/>
        <v>2</v>
      </c>
      <c r="B10" s="126">
        <v>17168.75</v>
      </c>
      <c r="C10" s="127"/>
      <c r="D10" s="126">
        <f t="shared" si="0"/>
        <v>21773.408749999999</v>
      </c>
      <c r="E10" s="128">
        <f t="shared" si="1"/>
        <v>539.74870413659926</v>
      </c>
      <c r="F10" s="131">
        <f t="shared" si="2"/>
        <v>1814.4507291666669</v>
      </c>
      <c r="G10" s="132">
        <f t="shared" si="8"/>
        <v>44.979058678049945</v>
      </c>
      <c r="H10" s="64">
        <f>'L4'!$H$10</f>
        <v>1609.3</v>
      </c>
      <c r="I10" s="64">
        <f>GEW!$E$12+($F10-GEW!$E$12)*SUM(Fasering!$D$5)</f>
        <v>1716.7792493333334</v>
      </c>
      <c r="J10" s="64">
        <f>GEW!$E$12+($F10-GEW!$E$12)*SUM(Fasering!$D$5:$D$6)</f>
        <v>1742.0335478137451</v>
      </c>
      <c r="K10" s="64">
        <f>GEW!$E$12+($F10-GEW!$E$12)*SUM(Fasering!$D$5:$D$7)</f>
        <v>1756.5234988008212</v>
      </c>
      <c r="L10" s="64">
        <f>GEW!$E$12+($F10-GEW!$E$12)*SUM(Fasering!$D$5:$D$8)</f>
        <v>1771.0134497878973</v>
      </c>
      <c r="M10" s="64">
        <f>GEW!$E$12+($F10-GEW!$E$12)*SUM(Fasering!$D$5:$D$9)</f>
        <v>1785.5034007749734</v>
      </c>
      <c r="N10" s="64">
        <f>GEW!$E$12+($F10-GEW!$E$12)*SUM(Fasering!$D$5:$D$10)</f>
        <v>1799.9607781795908</v>
      </c>
      <c r="O10" s="77">
        <f>GEW!$E$12+($F10-GEW!$E$12)*SUM(Fasering!$D$5:$D$11)</f>
        <v>1814.4507291666669</v>
      </c>
      <c r="P10" s="131">
        <f t="shared" si="3"/>
        <v>96.49205383333333</v>
      </c>
      <c r="Q10" s="132">
        <f t="shared" si="4"/>
        <v>2.3919755337354167</v>
      </c>
      <c r="R10" s="46">
        <f>$P10*SUM(Fasering!$D$5)</f>
        <v>0</v>
      </c>
      <c r="S10" s="46">
        <f>$P10*SUM(Fasering!$D$5:$D$6)</f>
        <v>24.949341738787748</v>
      </c>
      <c r="T10" s="46">
        <f>$P10*SUM(Fasering!$D$5:$D$7)</f>
        <v>39.26432020612684</v>
      </c>
      <c r="U10" s="46">
        <f>$P10*SUM(Fasering!$D$5:$D$8)</f>
        <v>53.579298673465928</v>
      </c>
      <c r="V10" s="46">
        <f>$P10*SUM(Fasering!$D$5:$D$9)</f>
        <v>67.894277140805016</v>
      </c>
      <c r="W10" s="46">
        <f>$P10*SUM(Fasering!$D$5:$D$10)</f>
        <v>82.177075365994256</v>
      </c>
      <c r="X10" s="76">
        <f>$P10*SUM(Fasering!$D$5:$D$11)</f>
        <v>96.49205383333333</v>
      </c>
      <c r="Y10" s="131">
        <f t="shared" si="5"/>
        <v>48.245498499999997</v>
      </c>
      <c r="Z10" s="132">
        <f t="shared" si="6"/>
        <v>1.1959746677607033</v>
      </c>
      <c r="AA10" s="75">
        <f>$Y10*SUM(Fasering!$D$5)</f>
        <v>0</v>
      </c>
      <c r="AB10" s="46">
        <f>$Y10*SUM(Fasering!$D$5:$D$6)</f>
        <v>12.474534240029346</v>
      </c>
      <c r="AC10" s="46">
        <f>$Y10*SUM(Fasering!$D$5:$D$7)</f>
        <v>19.631945080992917</v>
      </c>
      <c r="AD10" s="46">
        <f>$Y10*SUM(Fasering!$D$5:$D$8)</f>
        <v>26.789355921956485</v>
      </c>
      <c r="AE10" s="46">
        <f>$Y10*SUM(Fasering!$D$5:$D$9)</f>
        <v>33.946766762920056</v>
      </c>
      <c r="AF10" s="46">
        <f>$Y10*SUM(Fasering!$D$5:$D$10)</f>
        <v>41.088087659036432</v>
      </c>
      <c r="AG10" s="76">
        <f>$Y10*SUM(Fasering!$D$5:$D$11)</f>
        <v>48.245498499999997</v>
      </c>
      <c r="AH10" s="5">
        <f>($AK$2+(I10+R10)*12*7.57%)*SUM(Fasering!$D$5)</f>
        <v>0</v>
      </c>
      <c r="AI10" s="9">
        <f>($AK$2+(J10+S10)*12*7.57%)*SUM(Fasering!$D$5:$D$6)</f>
        <v>448.26857882547097</v>
      </c>
      <c r="AJ10" s="9">
        <f>($AK$2+(K10+T10)*12*7.57%)*SUM(Fasering!$D$5:$D$7)</f>
        <v>716.11552114736025</v>
      </c>
      <c r="AK10" s="9">
        <f>($AK$2+(L10+U10)*12*7.57%)*SUM(Fasering!$D$5:$D$8)</f>
        <v>991.72624106254113</v>
      </c>
      <c r="AL10" s="9">
        <f>($AK$2+(M10+V10)*12*7.57%)*SUM(Fasering!$D$5:$D$9)</f>
        <v>1275.1007385710136</v>
      </c>
      <c r="AM10" s="9">
        <f>($AK$2+(N10+W10)*12*7.57%)*SUM(Fasering!$D$5:$D$10)</f>
        <v>1565.5758244466758</v>
      </c>
      <c r="AN10" s="87">
        <f>($AK$2+(O10+X10)*12*7.57%)*SUM(Fasering!$D$5:$D$11)</f>
        <v>1864.4604240772001</v>
      </c>
      <c r="AO10" s="5">
        <f>($AK$2+(I10+AA10)*12*7.57%)*SUM(Fasering!$D$5)</f>
        <v>0</v>
      </c>
      <c r="AP10" s="9">
        <f>($AK$2+(J10+AB10)*12*7.57%)*SUM(Fasering!$D$5:$D$6)</f>
        <v>445.33850529281813</v>
      </c>
      <c r="AQ10" s="9">
        <f>($AK$2+(K10+AC10)*12*7.57%)*SUM(Fasering!$D$5:$D$7)</f>
        <v>708.85853153193102</v>
      </c>
      <c r="AR10" s="9">
        <f>($AK$2+(L10+AD10)*12*7.57%)*SUM(Fasering!$D$5:$D$8)</f>
        <v>978.21315989983509</v>
      </c>
      <c r="AS10" s="9">
        <f>($AK$2+(M10+AE10)*12*7.57%)*SUM(Fasering!$D$5:$D$9)</f>
        <v>1253.4023903965303</v>
      </c>
      <c r="AT10" s="9">
        <f>($AK$2+(N10+AF10)*12*7.57%)*SUM(Fasering!$D$5:$D$10)</f>
        <v>1533.7879347132243</v>
      </c>
      <c r="AU10" s="87">
        <f>($AK$2+(O10+AG10)*12*7.57%)*SUM(Fasering!$D$5:$D$11)</f>
        <v>1820.6332532123999</v>
      </c>
    </row>
    <row r="11" spans="1:47" x14ac:dyDescent="0.3">
      <c r="A11" s="33">
        <f t="shared" si="7"/>
        <v>3</v>
      </c>
      <c r="B11" s="126">
        <v>17817.650000000001</v>
      </c>
      <c r="C11" s="127"/>
      <c r="D11" s="126">
        <f t="shared" si="0"/>
        <v>22596.343730000001</v>
      </c>
      <c r="E11" s="128">
        <f t="shared" si="1"/>
        <v>560.14872942173884</v>
      </c>
      <c r="F11" s="131">
        <f t="shared" si="2"/>
        <v>1883.0286441666667</v>
      </c>
      <c r="G11" s="132">
        <f t="shared" si="8"/>
        <v>46.679060785144898</v>
      </c>
      <c r="H11" s="64">
        <f>'L4'!$H$10</f>
        <v>1609.3</v>
      </c>
      <c r="I11" s="64">
        <f>GEW!$E$12+($F11-GEW!$E$12)*SUM(Fasering!$D$5)</f>
        <v>1716.7792493333334</v>
      </c>
      <c r="J11" s="64">
        <f>GEW!$E$12+($F11-GEW!$E$12)*SUM(Fasering!$D$5:$D$6)</f>
        <v>1759.7653067420381</v>
      </c>
      <c r="K11" s="64">
        <f>GEW!$E$12+($F11-GEW!$E$12)*SUM(Fasering!$D$5:$D$7)</f>
        <v>1784.4290631105982</v>
      </c>
      <c r="L11" s="64">
        <f>GEW!$E$12+($F11-GEW!$E$12)*SUM(Fasering!$D$5:$D$8)</f>
        <v>1809.0928194791584</v>
      </c>
      <c r="M11" s="64">
        <f>GEW!$E$12+($F11-GEW!$E$12)*SUM(Fasering!$D$5:$D$9)</f>
        <v>1833.7565758477185</v>
      </c>
      <c r="N11" s="64">
        <f>GEW!$E$12+($F11-GEW!$E$12)*SUM(Fasering!$D$5:$D$10)</f>
        <v>1858.3648877981066</v>
      </c>
      <c r="O11" s="77">
        <f>GEW!$E$12+($F11-GEW!$E$12)*SUM(Fasering!$D$5:$D$11)</f>
        <v>1883.0286441666667</v>
      </c>
      <c r="P11" s="131">
        <f t="shared" si="3"/>
        <v>96.49205383333333</v>
      </c>
      <c r="Q11" s="132">
        <f t="shared" si="4"/>
        <v>2.3919755337354167</v>
      </c>
      <c r="R11" s="46">
        <f>$P11*SUM(Fasering!$D$5)</f>
        <v>0</v>
      </c>
      <c r="S11" s="46">
        <f>$P11*SUM(Fasering!$D$5:$D$6)</f>
        <v>24.949341738787748</v>
      </c>
      <c r="T11" s="46">
        <f>$P11*SUM(Fasering!$D$5:$D$7)</f>
        <v>39.26432020612684</v>
      </c>
      <c r="U11" s="46">
        <f>$P11*SUM(Fasering!$D$5:$D$8)</f>
        <v>53.579298673465928</v>
      </c>
      <c r="V11" s="46">
        <f>$P11*SUM(Fasering!$D$5:$D$9)</f>
        <v>67.894277140805016</v>
      </c>
      <c r="W11" s="46">
        <f>$P11*SUM(Fasering!$D$5:$D$10)</f>
        <v>82.177075365994256</v>
      </c>
      <c r="X11" s="76">
        <f>$P11*SUM(Fasering!$D$5:$D$11)</f>
        <v>96.49205383333333</v>
      </c>
      <c r="Y11" s="131">
        <f t="shared" si="5"/>
        <v>48.245498499999997</v>
      </c>
      <c r="Z11" s="132">
        <f t="shared" si="6"/>
        <v>1.1959746677607033</v>
      </c>
      <c r="AA11" s="75">
        <f>$Y11*SUM(Fasering!$D$5)</f>
        <v>0</v>
      </c>
      <c r="AB11" s="46">
        <f>$Y11*SUM(Fasering!$D$5:$D$6)</f>
        <v>12.474534240029346</v>
      </c>
      <c r="AC11" s="46">
        <f>$Y11*SUM(Fasering!$D$5:$D$7)</f>
        <v>19.631945080992917</v>
      </c>
      <c r="AD11" s="46">
        <f>$Y11*SUM(Fasering!$D$5:$D$8)</f>
        <v>26.789355921956485</v>
      </c>
      <c r="AE11" s="46">
        <f>$Y11*SUM(Fasering!$D$5:$D$9)</f>
        <v>33.946766762920056</v>
      </c>
      <c r="AF11" s="46">
        <f>$Y11*SUM(Fasering!$D$5:$D$10)</f>
        <v>41.088087659036432</v>
      </c>
      <c r="AG11" s="76">
        <f>$Y11*SUM(Fasering!$D$5:$D$11)</f>
        <v>48.245498499999997</v>
      </c>
      <c r="AH11" s="5">
        <f>($AK$2+(I11+R11)*12*7.57%)*SUM(Fasering!$D$5)</f>
        <v>0</v>
      </c>
      <c r="AI11" s="9">
        <f>($AK$2+(J11+S11)*12*7.57%)*SUM(Fasering!$D$5:$D$6)</f>
        <v>452.43340121077381</v>
      </c>
      <c r="AJ11" s="9">
        <f>($AK$2+(K11+T11)*12*7.57%)*SUM(Fasering!$D$5:$D$7)</f>
        <v>726.43064548244308</v>
      </c>
      <c r="AK11" s="9">
        <f>($AK$2+(L11+U11)*12*7.57%)*SUM(Fasering!$D$5:$D$8)</f>
        <v>1010.9338077988942</v>
      </c>
      <c r="AL11" s="9">
        <f>($AK$2+(M11+V11)*12*7.57%)*SUM(Fasering!$D$5:$D$9)</f>
        <v>1305.9428881601275</v>
      </c>
      <c r="AM11" s="9">
        <f>($AK$2+(N11+W11)*12*7.57%)*SUM(Fasering!$D$5:$D$10)</f>
        <v>1610.7593030413404</v>
      </c>
      <c r="AN11" s="87">
        <f>($AK$2+(O11+X11)*12*7.57%)*SUM(Fasering!$D$5:$D$11)</f>
        <v>1926.7566020632</v>
      </c>
      <c r="AO11" s="5">
        <f>($AK$2+(I11+AA11)*12*7.57%)*SUM(Fasering!$D$5)</f>
        <v>0</v>
      </c>
      <c r="AP11" s="9">
        <f>($AK$2+(J11+AB11)*12*7.57%)*SUM(Fasering!$D$5:$D$6)</f>
        <v>449.50332767812097</v>
      </c>
      <c r="AQ11" s="9">
        <f>($AK$2+(K11+AC11)*12*7.57%)*SUM(Fasering!$D$5:$D$7)</f>
        <v>719.17365586701385</v>
      </c>
      <c r="AR11" s="9">
        <f>($AK$2+(L11+AD11)*12*7.57%)*SUM(Fasering!$D$5:$D$8)</f>
        <v>997.42072663618819</v>
      </c>
      <c r="AS11" s="9">
        <f>($AK$2+(M11+AE11)*12*7.57%)*SUM(Fasering!$D$5:$D$9)</f>
        <v>1284.244539985644</v>
      </c>
      <c r="AT11" s="9">
        <f>($AK$2+(N11+AF11)*12*7.57%)*SUM(Fasering!$D$5:$D$10)</f>
        <v>1578.9714133078896</v>
      </c>
      <c r="AU11" s="87">
        <f>($AK$2+(O11+AG11)*12*7.57%)*SUM(Fasering!$D$5:$D$11)</f>
        <v>1882.9294311983999</v>
      </c>
    </row>
    <row r="12" spans="1:47" x14ac:dyDescent="0.3">
      <c r="A12" s="33">
        <f t="shared" si="7"/>
        <v>4</v>
      </c>
      <c r="B12" s="126">
        <v>18461.009999999998</v>
      </c>
      <c r="C12" s="127"/>
      <c r="D12" s="126">
        <f t="shared" si="0"/>
        <v>23412.252881999997</v>
      </c>
      <c r="E12" s="128">
        <f t="shared" si="1"/>
        <v>580.3745889801412</v>
      </c>
      <c r="F12" s="131">
        <f t="shared" si="2"/>
        <v>1951.0210734999998</v>
      </c>
      <c r="G12" s="132">
        <f t="shared" si="8"/>
        <v>48.364549081678433</v>
      </c>
      <c r="H12" s="64">
        <f>'L4'!$H$10</f>
        <v>1609.3</v>
      </c>
      <c r="I12" s="64">
        <f>GEW!$E$12+($F12-GEW!$E$12)*SUM(Fasering!$D$5)</f>
        <v>1716.7792493333334</v>
      </c>
      <c r="J12" s="64">
        <f>GEW!$E$12+($F12-GEW!$E$12)*SUM(Fasering!$D$5:$D$6)</f>
        <v>1777.3456803344352</v>
      </c>
      <c r="K12" s="64">
        <f>GEW!$E$12+($F12-GEW!$E$12)*SUM(Fasering!$D$5:$D$7)</f>
        <v>1812.0963829662587</v>
      </c>
      <c r="L12" s="64">
        <f>GEW!$E$12+($F12-GEW!$E$12)*SUM(Fasering!$D$5:$D$8)</f>
        <v>1846.847085598082</v>
      </c>
      <c r="M12" s="64">
        <f>GEW!$E$12+($F12-GEW!$E$12)*SUM(Fasering!$D$5:$D$9)</f>
        <v>1881.5977882299053</v>
      </c>
      <c r="N12" s="64">
        <f>GEW!$E$12+($F12-GEW!$E$12)*SUM(Fasering!$D$5:$D$10)</f>
        <v>1916.2703708681765</v>
      </c>
      <c r="O12" s="77">
        <f>GEW!$E$12+($F12-GEW!$E$12)*SUM(Fasering!$D$5:$D$11)</f>
        <v>1951.0210734999998</v>
      </c>
      <c r="P12" s="131">
        <f t="shared" si="3"/>
        <v>96.49205383333333</v>
      </c>
      <c r="Q12" s="132">
        <f t="shared" si="4"/>
        <v>2.3919755337354167</v>
      </c>
      <c r="R12" s="46">
        <f>$P12*SUM(Fasering!$D$5)</f>
        <v>0</v>
      </c>
      <c r="S12" s="46">
        <f>$P12*SUM(Fasering!$D$5:$D$6)</f>
        <v>24.949341738787748</v>
      </c>
      <c r="T12" s="46">
        <f>$P12*SUM(Fasering!$D$5:$D$7)</f>
        <v>39.26432020612684</v>
      </c>
      <c r="U12" s="46">
        <f>$P12*SUM(Fasering!$D$5:$D$8)</f>
        <v>53.579298673465928</v>
      </c>
      <c r="V12" s="46">
        <f>$P12*SUM(Fasering!$D$5:$D$9)</f>
        <v>67.894277140805016</v>
      </c>
      <c r="W12" s="46">
        <f>$P12*SUM(Fasering!$D$5:$D$10)</f>
        <v>82.177075365994256</v>
      </c>
      <c r="X12" s="76">
        <f>$P12*SUM(Fasering!$D$5:$D$11)</f>
        <v>96.49205383333333</v>
      </c>
      <c r="Y12" s="131">
        <f t="shared" si="5"/>
        <v>48.245498499999997</v>
      </c>
      <c r="Z12" s="132">
        <f t="shared" si="6"/>
        <v>1.1959746677607033</v>
      </c>
      <c r="AA12" s="75">
        <f>$Y12*SUM(Fasering!$D$5)</f>
        <v>0</v>
      </c>
      <c r="AB12" s="46">
        <f>$Y12*SUM(Fasering!$D$5:$D$6)</f>
        <v>12.474534240029346</v>
      </c>
      <c r="AC12" s="46">
        <f>$Y12*SUM(Fasering!$D$5:$D$7)</f>
        <v>19.631945080992917</v>
      </c>
      <c r="AD12" s="46">
        <f>$Y12*SUM(Fasering!$D$5:$D$8)</f>
        <v>26.789355921956485</v>
      </c>
      <c r="AE12" s="46">
        <f>$Y12*SUM(Fasering!$D$5:$D$9)</f>
        <v>33.946766762920056</v>
      </c>
      <c r="AF12" s="46">
        <f>$Y12*SUM(Fasering!$D$5:$D$10)</f>
        <v>41.088087659036432</v>
      </c>
      <c r="AG12" s="76">
        <f>$Y12*SUM(Fasering!$D$5:$D$11)</f>
        <v>48.245498499999997</v>
      </c>
      <c r="AH12" s="5">
        <f>($AK$2+(I12+R12)*12*7.57%)*SUM(Fasering!$D$5)</f>
        <v>0</v>
      </c>
      <c r="AI12" s="9">
        <f>($AK$2+(J12+S12)*12*7.57%)*SUM(Fasering!$D$5:$D$6)</f>
        <v>456.56266632066507</v>
      </c>
      <c r="AJ12" s="9">
        <f>($AK$2+(K12+T12)*12*7.57%)*SUM(Fasering!$D$5:$D$7)</f>
        <v>736.65770418519992</v>
      </c>
      <c r="AK12" s="9">
        <f>($AK$2+(L12+U12)*12*7.57%)*SUM(Fasering!$D$5:$D$8)</f>
        <v>1029.9773894532325</v>
      </c>
      <c r="AL12" s="9">
        <f>($AK$2+(M12+V12)*12*7.57%)*SUM(Fasering!$D$5:$D$9)</f>
        <v>1336.5217221247631</v>
      </c>
      <c r="AM12" s="9">
        <f>($AK$2+(N12+W12)*12*7.57%)*SUM(Fasering!$D$5:$D$10)</f>
        <v>1655.5570265560016</v>
      </c>
      <c r="AN12" s="87">
        <f>($AK$2+(O12+X12)*12*7.57%)*SUM(Fasering!$D$5:$D$11)</f>
        <v>1988.5209248695996</v>
      </c>
      <c r="AO12" s="5">
        <f>($AK$2+(I12+AA12)*12*7.57%)*SUM(Fasering!$D$5)</f>
        <v>0</v>
      </c>
      <c r="AP12" s="9">
        <f>($AK$2+(J12+AB12)*12*7.57%)*SUM(Fasering!$D$5:$D$6)</f>
        <v>453.63259278801212</v>
      </c>
      <c r="AQ12" s="9">
        <f>($AK$2+(K12+AC12)*12*7.57%)*SUM(Fasering!$D$5:$D$7)</f>
        <v>729.40071456977068</v>
      </c>
      <c r="AR12" s="9">
        <f>($AK$2+(L12+AD12)*12*7.57%)*SUM(Fasering!$D$5:$D$8)</f>
        <v>1016.4643082905264</v>
      </c>
      <c r="AS12" s="9">
        <f>($AK$2+(M12+AE12)*12*7.57%)*SUM(Fasering!$D$5:$D$9)</f>
        <v>1314.8233739502798</v>
      </c>
      <c r="AT12" s="9">
        <f>($AK$2+(N12+AF12)*12*7.57%)*SUM(Fasering!$D$5:$D$10)</f>
        <v>1623.7691368225503</v>
      </c>
      <c r="AU12" s="87">
        <f>($AK$2+(O12+AG12)*12*7.57%)*SUM(Fasering!$D$5:$D$11)</f>
        <v>1944.6937540048</v>
      </c>
    </row>
    <row r="13" spans="1:47" x14ac:dyDescent="0.3">
      <c r="A13" s="33">
        <f t="shared" si="7"/>
        <v>5</v>
      </c>
      <c r="B13" s="126">
        <v>18470.98</v>
      </c>
      <c r="C13" s="127"/>
      <c r="D13" s="126">
        <f t="shared" si="0"/>
        <v>23424.896836</v>
      </c>
      <c r="E13" s="128">
        <f t="shared" si="1"/>
        <v>580.68802441255434</v>
      </c>
      <c r="F13" s="131">
        <f t="shared" si="2"/>
        <v>1952.0747363333332</v>
      </c>
      <c r="G13" s="132">
        <f t="shared" si="8"/>
        <v>48.390668701046188</v>
      </c>
      <c r="H13" s="64">
        <f>'L4'!$H$10</f>
        <v>1609.3</v>
      </c>
      <c r="I13" s="64">
        <f>GEW!$E$12+($F13-GEW!$E$12)*SUM(Fasering!$D$5)</f>
        <v>1716.7792493333334</v>
      </c>
      <c r="J13" s="64">
        <f>GEW!$E$12+($F13-GEW!$E$12)*SUM(Fasering!$D$5:$D$6)</f>
        <v>1777.6181192873019</v>
      </c>
      <c r="K13" s="64">
        <f>GEW!$E$12+($F13-GEW!$E$12)*SUM(Fasering!$D$5:$D$7)</f>
        <v>1812.5251369748401</v>
      </c>
      <c r="L13" s="64">
        <f>GEW!$E$12+($F13-GEW!$E$12)*SUM(Fasering!$D$5:$D$8)</f>
        <v>1847.4321546623783</v>
      </c>
      <c r="M13" s="64">
        <f>GEW!$E$12+($F13-GEW!$E$12)*SUM(Fasering!$D$5:$D$9)</f>
        <v>1882.3391723499167</v>
      </c>
      <c r="N13" s="64">
        <f>GEW!$E$12+($F13-GEW!$E$12)*SUM(Fasering!$D$5:$D$10)</f>
        <v>1917.167718645795</v>
      </c>
      <c r="O13" s="77">
        <f>GEW!$E$12+($F13-GEW!$E$12)*SUM(Fasering!$D$5:$D$11)</f>
        <v>1952.0747363333332</v>
      </c>
      <c r="P13" s="131">
        <f t="shared" si="3"/>
        <v>96.49205383333333</v>
      </c>
      <c r="Q13" s="132">
        <f t="shared" si="4"/>
        <v>2.3919755337354167</v>
      </c>
      <c r="R13" s="46">
        <f>$P13*SUM(Fasering!$D$5)</f>
        <v>0</v>
      </c>
      <c r="S13" s="46">
        <f>$P13*SUM(Fasering!$D$5:$D$6)</f>
        <v>24.949341738787748</v>
      </c>
      <c r="T13" s="46">
        <f>$P13*SUM(Fasering!$D$5:$D$7)</f>
        <v>39.26432020612684</v>
      </c>
      <c r="U13" s="46">
        <f>$P13*SUM(Fasering!$D$5:$D$8)</f>
        <v>53.579298673465928</v>
      </c>
      <c r="V13" s="46">
        <f>$P13*SUM(Fasering!$D$5:$D$9)</f>
        <v>67.894277140805016</v>
      </c>
      <c r="W13" s="46">
        <f>$P13*SUM(Fasering!$D$5:$D$10)</f>
        <v>82.177075365994256</v>
      </c>
      <c r="X13" s="76">
        <f>$P13*SUM(Fasering!$D$5:$D$11)</f>
        <v>96.49205383333333</v>
      </c>
      <c r="Y13" s="131">
        <f t="shared" si="5"/>
        <v>48.245498499999997</v>
      </c>
      <c r="Z13" s="132">
        <f t="shared" si="6"/>
        <v>1.1959746677607033</v>
      </c>
      <c r="AA13" s="75">
        <f>$Y13*SUM(Fasering!$D$5)</f>
        <v>0</v>
      </c>
      <c r="AB13" s="46">
        <f>$Y13*SUM(Fasering!$D$5:$D$6)</f>
        <v>12.474534240029346</v>
      </c>
      <c r="AC13" s="46">
        <f>$Y13*SUM(Fasering!$D$5:$D$7)</f>
        <v>19.631945080992917</v>
      </c>
      <c r="AD13" s="46">
        <f>$Y13*SUM(Fasering!$D$5:$D$8)</f>
        <v>26.789355921956485</v>
      </c>
      <c r="AE13" s="46">
        <f>$Y13*SUM(Fasering!$D$5:$D$9)</f>
        <v>33.946766762920056</v>
      </c>
      <c r="AF13" s="46">
        <f>$Y13*SUM(Fasering!$D$5:$D$10)</f>
        <v>41.088087659036432</v>
      </c>
      <c r="AG13" s="76">
        <f>$Y13*SUM(Fasering!$D$5:$D$11)</f>
        <v>48.245498499999997</v>
      </c>
      <c r="AH13" s="5">
        <f>($AK$2+(I13+R13)*12*7.57%)*SUM(Fasering!$D$5)</f>
        <v>0</v>
      </c>
      <c r="AI13" s="9">
        <f>($AK$2+(J13+S13)*12*7.57%)*SUM(Fasering!$D$5:$D$6)</f>
        <v>456.62665657984439</v>
      </c>
      <c r="AJ13" s="9">
        <f>($AK$2+(K13+T13)*12*7.57%)*SUM(Fasering!$D$5:$D$7)</f>
        <v>736.81619053073973</v>
      </c>
      <c r="AK13" s="9">
        <f>($AK$2+(L13+U13)*12*7.57%)*SUM(Fasering!$D$5:$D$8)</f>
        <v>1030.2725034004686</v>
      </c>
      <c r="AL13" s="9">
        <f>($AK$2+(M13+V13)*12*7.57%)*SUM(Fasering!$D$5:$D$9)</f>
        <v>1336.9955951890313</v>
      </c>
      <c r="AM13" s="9">
        <f>($AK$2+(N13+W13)*12*7.57%)*SUM(Fasering!$D$5:$D$10)</f>
        <v>1656.2512464382469</v>
      </c>
      <c r="AN13" s="87">
        <f>($AK$2+(O13+X13)*12*7.57%)*SUM(Fasering!$D$5:$D$11)</f>
        <v>1989.4780721873999</v>
      </c>
      <c r="AO13" s="5">
        <f>($AK$2+(I13+AA13)*12*7.57%)*SUM(Fasering!$D$5)</f>
        <v>0</v>
      </c>
      <c r="AP13" s="9">
        <f>($AK$2+(J13+AB13)*12*7.57%)*SUM(Fasering!$D$5:$D$6)</f>
        <v>453.6965830471915</v>
      </c>
      <c r="AQ13" s="9">
        <f>($AK$2+(K13+AC13)*12*7.57%)*SUM(Fasering!$D$5:$D$7)</f>
        <v>729.5592009153105</v>
      </c>
      <c r="AR13" s="9">
        <f>($AK$2+(L13+AD13)*12*7.57%)*SUM(Fasering!$D$5:$D$8)</f>
        <v>1016.7594222377625</v>
      </c>
      <c r="AS13" s="9">
        <f>($AK$2+(M13+AE13)*12*7.57%)*SUM(Fasering!$D$5:$D$9)</f>
        <v>1315.2972470145478</v>
      </c>
      <c r="AT13" s="9">
        <f>($AK$2+(N13+AF13)*12*7.57%)*SUM(Fasering!$D$5:$D$10)</f>
        <v>1624.4633567047958</v>
      </c>
      <c r="AU13" s="87">
        <f>($AK$2+(O13+AG13)*12*7.57%)*SUM(Fasering!$D$5:$D$11)</f>
        <v>1945.6509013225998</v>
      </c>
    </row>
    <row r="14" spans="1:47" x14ac:dyDescent="0.3">
      <c r="A14" s="33">
        <f t="shared" si="7"/>
        <v>6</v>
      </c>
      <c r="B14" s="126">
        <v>19387.97</v>
      </c>
      <c r="C14" s="127"/>
      <c r="D14" s="126">
        <f t="shared" si="0"/>
        <v>24587.823554000002</v>
      </c>
      <c r="E14" s="128">
        <f t="shared" si="1"/>
        <v>609.51622473035388</v>
      </c>
      <c r="F14" s="126">
        <f t="shared" si="2"/>
        <v>2048.9852961666666</v>
      </c>
      <c r="G14" s="128">
        <f t="shared" si="8"/>
        <v>50.793018727529486</v>
      </c>
      <c r="H14" s="64">
        <f>'L4'!$H$10</f>
        <v>1609.3</v>
      </c>
      <c r="I14" s="64">
        <f>GEW!$E$12+($F14-GEW!$E$12)*SUM(Fasering!$D$5)</f>
        <v>1716.7792493333334</v>
      </c>
      <c r="J14" s="64">
        <f>GEW!$E$12+($F14-GEW!$E$12)*SUM(Fasering!$D$5:$D$6)</f>
        <v>1802.6756714827948</v>
      </c>
      <c r="K14" s="64">
        <f>GEW!$E$12+($F14-GEW!$E$12)*SUM(Fasering!$D$5:$D$7)</f>
        <v>1851.9597546608047</v>
      </c>
      <c r="L14" s="64">
        <f>GEW!$E$12+($F14-GEW!$E$12)*SUM(Fasering!$D$5:$D$8)</f>
        <v>1901.2438378388144</v>
      </c>
      <c r="M14" s="64">
        <f>GEW!$E$12+($F14-GEW!$E$12)*SUM(Fasering!$D$5:$D$9)</f>
        <v>1950.5279210168244</v>
      </c>
      <c r="N14" s="64">
        <f>GEW!$E$12+($F14-GEW!$E$12)*SUM(Fasering!$D$5:$D$10)</f>
        <v>1999.7012129886566</v>
      </c>
      <c r="O14" s="77">
        <f>GEW!$E$12+($F14-GEW!$E$12)*SUM(Fasering!$D$5:$D$11)</f>
        <v>2048.9852961666666</v>
      </c>
      <c r="P14" s="131">
        <f t="shared" si="3"/>
        <v>96.49205383333333</v>
      </c>
      <c r="Q14" s="132">
        <f t="shared" si="4"/>
        <v>2.3919755337354167</v>
      </c>
      <c r="R14" s="46">
        <f>$P14*SUM(Fasering!$D$5)</f>
        <v>0</v>
      </c>
      <c r="S14" s="46">
        <f>$P14*SUM(Fasering!$D$5:$D$6)</f>
        <v>24.949341738787748</v>
      </c>
      <c r="T14" s="46">
        <f>$P14*SUM(Fasering!$D$5:$D$7)</f>
        <v>39.26432020612684</v>
      </c>
      <c r="U14" s="46">
        <f>$P14*SUM(Fasering!$D$5:$D$8)</f>
        <v>53.579298673465928</v>
      </c>
      <c r="V14" s="46">
        <f>$P14*SUM(Fasering!$D$5:$D$9)</f>
        <v>67.894277140805016</v>
      </c>
      <c r="W14" s="46">
        <f>$P14*SUM(Fasering!$D$5:$D$10)</f>
        <v>82.177075365994256</v>
      </c>
      <c r="X14" s="76">
        <f>$P14*SUM(Fasering!$D$5:$D$11)</f>
        <v>96.49205383333333</v>
      </c>
      <c r="Y14" s="131">
        <f t="shared" si="5"/>
        <v>48.245498499999997</v>
      </c>
      <c r="Z14" s="132">
        <f t="shared" si="6"/>
        <v>1.1959746677607033</v>
      </c>
      <c r="AA14" s="75">
        <f>$Y14*SUM(Fasering!$D$5)</f>
        <v>0</v>
      </c>
      <c r="AB14" s="46">
        <f>$Y14*SUM(Fasering!$D$5:$D$6)</f>
        <v>12.474534240029346</v>
      </c>
      <c r="AC14" s="46">
        <f>$Y14*SUM(Fasering!$D$5:$D$7)</f>
        <v>19.631945080992917</v>
      </c>
      <c r="AD14" s="46">
        <f>$Y14*SUM(Fasering!$D$5:$D$8)</f>
        <v>26.789355921956485</v>
      </c>
      <c r="AE14" s="46">
        <f>$Y14*SUM(Fasering!$D$5:$D$9)</f>
        <v>33.946766762920056</v>
      </c>
      <c r="AF14" s="46">
        <f>$Y14*SUM(Fasering!$D$5:$D$10)</f>
        <v>41.088087659036432</v>
      </c>
      <c r="AG14" s="76">
        <f>$Y14*SUM(Fasering!$D$5:$D$11)</f>
        <v>48.245498499999997</v>
      </c>
      <c r="AH14" s="5">
        <f>($AK$2+(I14+R14)*12*7.57%)*SUM(Fasering!$D$5)</f>
        <v>0</v>
      </c>
      <c r="AI14" s="9">
        <f>($AK$2+(J14+S14)*12*7.57%)*SUM(Fasering!$D$5:$D$6)</f>
        <v>462.51215585415292</v>
      </c>
      <c r="AJ14" s="9">
        <f>($AK$2+(K14+T14)*12*7.57%)*SUM(Fasering!$D$5:$D$7)</f>
        <v>751.39296023952022</v>
      </c>
      <c r="AK14" s="9">
        <f>($AK$2+(L14+U14)*12*7.57%)*SUM(Fasering!$D$5:$D$8)</f>
        <v>1057.4155864973534</v>
      </c>
      <c r="AL14" s="9">
        <f>($AK$2+(M14+V14)*12*7.57%)*SUM(Fasering!$D$5:$D$9)</f>
        <v>1380.5800346276526</v>
      </c>
      <c r="AM14" s="9">
        <f>($AK$2+(N14+W14)*12*7.57%)*SUM(Fasering!$D$5:$D$10)</f>
        <v>1720.1020678845744</v>
      </c>
      <c r="AN14" s="87">
        <f>($AK$2+(O14+X14)*12*7.57%)*SUM(Fasering!$D$5:$D$11)</f>
        <v>2077.5116247400001</v>
      </c>
      <c r="AO14" s="5">
        <f>($AK$2+(I14+AA14)*12*7.57%)*SUM(Fasering!$D$5)</f>
        <v>0</v>
      </c>
      <c r="AP14" s="9">
        <f>($AK$2+(J14+AB14)*12*7.57%)*SUM(Fasering!$D$5:$D$6)</f>
        <v>459.58208232150002</v>
      </c>
      <c r="AQ14" s="9">
        <f>($AK$2+(K14+AC14)*12*7.57%)*SUM(Fasering!$D$5:$D$7)</f>
        <v>744.13597062409099</v>
      </c>
      <c r="AR14" s="9">
        <f>($AK$2+(L14+AD14)*12*7.57%)*SUM(Fasering!$D$5:$D$8)</f>
        <v>1043.9025053346475</v>
      </c>
      <c r="AS14" s="9">
        <f>($AK$2+(M14+AE14)*12*7.57%)*SUM(Fasering!$D$5:$D$9)</f>
        <v>1358.8816864531693</v>
      </c>
      <c r="AT14" s="9">
        <f>($AK$2+(N14+AF14)*12*7.57%)*SUM(Fasering!$D$5:$D$10)</f>
        <v>1688.3141781511226</v>
      </c>
      <c r="AU14" s="87">
        <f>($AK$2+(O14+AG14)*12*7.57%)*SUM(Fasering!$D$5:$D$11)</f>
        <v>2033.6844538752</v>
      </c>
    </row>
    <row r="15" spans="1:47" x14ac:dyDescent="0.3">
      <c r="A15" s="33">
        <f t="shared" si="7"/>
        <v>7</v>
      </c>
      <c r="B15" s="126">
        <v>19397.93</v>
      </c>
      <c r="C15" s="127"/>
      <c r="D15" s="126">
        <f t="shared" si="0"/>
        <v>24600.454826000001</v>
      </c>
      <c r="E15" s="128">
        <f t="shared" si="1"/>
        <v>609.82934578419884</v>
      </c>
      <c r="F15" s="126">
        <f t="shared" si="2"/>
        <v>2050.0379021666668</v>
      </c>
      <c r="G15" s="128">
        <f t="shared" si="8"/>
        <v>50.819112148683232</v>
      </c>
      <c r="H15" s="64">
        <f>'L4'!$H$10</f>
        <v>1609.3</v>
      </c>
      <c r="I15" s="64">
        <f>GEW!$E$12+($F15-GEW!$E$12)*SUM(Fasering!$D$5)</f>
        <v>1716.7792493333334</v>
      </c>
      <c r="J15" s="64">
        <f>GEW!$E$12+($F15-GEW!$E$12)*SUM(Fasering!$D$5:$D$6)</f>
        <v>1802.9478371769324</v>
      </c>
      <c r="K15" s="64">
        <f>GEW!$E$12+($F15-GEW!$E$12)*SUM(Fasering!$D$5:$D$7)</f>
        <v>1852.3880786252453</v>
      </c>
      <c r="L15" s="64">
        <f>GEW!$E$12+($F15-GEW!$E$12)*SUM(Fasering!$D$5:$D$8)</f>
        <v>1901.828320073558</v>
      </c>
      <c r="M15" s="64">
        <f>GEW!$E$12+($F15-GEW!$E$12)*SUM(Fasering!$D$5:$D$9)</f>
        <v>1951.2685615218709</v>
      </c>
      <c r="N15" s="64">
        <f>GEW!$E$12+($F15-GEW!$E$12)*SUM(Fasering!$D$5:$D$10)</f>
        <v>2000.5976607183538</v>
      </c>
      <c r="O15" s="77">
        <f>GEW!$E$12+($F15-GEW!$E$12)*SUM(Fasering!$D$5:$D$11)</f>
        <v>2050.0379021666668</v>
      </c>
      <c r="P15" s="131">
        <f t="shared" si="3"/>
        <v>96.49205383333333</v>
      </c>
      <c r="Q15" s="132">
        <f t="shared" si="4"/>
        <v>2.3919755337354167</v>
      </c>
      <c r="R15" s="46">
        <f>$P15*SUM(Fasering!$D$5)</f>
        <v>0</v>
      </c>
      <c r="S15" s="46">
        <f>$P15*SUM(Fasering!$D$5:$D$6)</f>
        <v>24.949341738787748</v>
      </c>
      <c r="T15" s="46">
        <f>$P15*SUM(Fasering!$D$5:$D$7)</f>
        <v>39.26432020612684</v>
      </c>
      <c r="U15" s="46">
        <f>$P15*SUM(Fasering!$D$5:$D$8)</f>
        <v>53.579298673465928</v>
      </c>
      <c r="V15" s="46">
        <f>$P15*SUM(Fasering!$D$5:$D$9)</f>
        <v>67.894277140805016</v>
      </c>
      <c r="W15" s="46">
        <f>$P15*SUM(Fasering!$D$5:$D$10)</f>
        <v>82.177075365994256</v>
      </c>
      <c r="X15" s="76">
        <f>$P15*SUM(Fasering!$D$5:$D$11)</f>
        <v>96.49205383333333</v>
      </c>
      <c r="Y15" s="131">
        <f t="shared" si="5"/>
        <v>48.245498499999997</v>
      </c>
      <c r="Z15" s="132">
        <f t="shared" si="6"/>
        <v>1.1959746677607033</v>
      </c>
      <c r="AA15" s="75">
        <f>$Y15*SUM(Fasering!$D$5)</f>
        <v>0</v>
      </c>
      <c r="AB15" s="46">
        <f>$Y15*SUM(Fasering!$D$5:$D$6)</f>
        <v>12.474534240029346</v>
      </c>
      <c r="AC15" s="46">
        <f>$Y15*SUM(Fasering!$D$5:$D$7)</f>
        <v>19.631945080992917</v>
      </c>
      <c r="AD15" s="46">
        <f>$Y15*SUM(Fasering!$D$5:$D$8)</f>
        <v>26.789355921956485</v>
      </c>
      <c r="AE15" s="46">
        <f>$Y15*SUM(Fasering!$D$5:$D$9)</f>
        <v>33.946766762920056</v>
      </c>
      <c r="AF15" s="46">
        <f>$Y15*SUM(Fasering!$D$5:$D$10)</f>
        <v>41.088087659036432</v>
      </c>
      <c r="AG15" s="76">
        <f>$Y15*SUM(Fasering!$D$5:$D$11)</f>
        <v>48.245498499999997</v>
      </c>
      <c r="AH15" s="5">
        <f>($AK$2+(I15+R15)*12*7.57%)*SUM(Fasering!$D$5)</f>
        <v>0</v>
      </c>
      <c r="AI15" s="9">
        <f>($AK$2+(J15+S15)*12*7.57%)*SUM(Fasering!$D$5:$D$6)</f>
        <v>462.57608193052465</v>
      </c>
      <c r="AJ15" s="9">
        <f>($AK$2+(K15+T15)*12*7.57%)*SUM(Fasering!$D$5:$D$7)</f>
        <v>751.55128762182483</v>
      </c>
      <c r="AK15" s="9">
        <f>($AK$2+(L15+U15)*12*7.57%)*SUM(Fasering!$D$5:$D$8)</f>
        <v>1057.7104044426364</v>
      </c>
      <c r="AL15" s="9">
        <f>($AK$2+(M15+V15)*12*7.57%)*SUM(Fasering!$D$5:$D$9)</f>
        <v>1381.0534323929594</v>
      </c>
      <c r="AM15" s="9">
        <f>($AK$2+(N15+W15)*12*7.57%)*SUM(Fasering!$D$5:$D$10)</f>
        <v>1720.7955914580109</v>
      </c>
      <c r="AN15" s="87">
        <f>($AK$2+(O15+X15)*12*7.57%)*SUM(Fasering!$D$5:$D$11)</f>
        <v>2078.4678120304006</v>
      </c>
      <c r="AO15" s="5">
        <f>($AK$2+(I15+AA15)*12*7.57%)*SUM(Fasering!$D$5)</f>
        <v>0</v>
      </c>
      <c r="AP15" s="9">
        <f>($AK$2+(J15+AB15)*12*7.57%)*SUM(Fasering!$D$5:$D$6)</f>
        <v>459.64600839787175</v>
      </c>
      <c r="AQ15" s="9">
        <f>($AK$2+(K15+AC15)*12*7.57%)*SUM(Fasering!$D$5:$D$7)</f>
        <v>744.29429800639559</v>
      </c>
      <c r="AR15" s="9">
        <f>($AK$2+(L15+AD15)*12*7.57%)*SUM(Fasering!$D$5:$D$8)</f>
        <v>1044.1973232799303</v>
      </c>
      <c r="AS15" s="9">
        <f>($AK$2+(M15+AE15)*12*7.57%)*SUM(Fasering!$D$5:$D$9)</f>
        <v>1359.3550842184761</v>
      </c>
      <c r="AT15" s="9">
        <f>($AK$2+(N15+AF15)*12*7.57%)*SUM(Fasering!$D$5:$D$10)</f>
        <v>1689.0077017245594</v>
      </c>
      <c r="AU15" s="87">
        <f>($AK$2+(O15+AG15)*12*7.57%)*SUM(Fasering!$D$5:$D$11)</f>
        <v>2034.6406411655998</v>
      </c>
    </row>
    <row r="16" spans="1:47" x14ac:dyDescent="0.3">
      <c r="A16" s="33">
        <f t="shared" si="7"/>
        <v>8</v>
      </c>
      <c r="B16" s="126">
        <v>20314.89</v>
      </c>
      <c r="C16" s="127"/>
      <c r="D16" s="126">
        <f t="shared" si="0"/>
        <v>25763.343497999998</v>
      </c>
      <c r="E16" s="128">
        <f t="shared" si="1"/>
        <v>638.65660296629392</v>
      </c>
      <c r="F16" s="126">
        <f t="shared" si="2"/>
        <v>2146.9452915000002</v>
      </c>
      <c r="G16" s="128">
        <f t="shared" si="8"/>
        <v>53.221383580524495</v>
      </c>
      <c r="H16" s="64">
        <f>'L4'!$H$10</f>
        <v>1609.3</v>
      </c>
      <c r="I16" s="64">
        <f>GEW!$E$12+($F16-GEW!$E$12)*SUM(Fasering!$D$5)</f>
        <v>1716.7792493333334</v>
      </c>
      <c r="J16" s="64">
        <f>GEW!$E$12+($F16-GEW!$E$12)*SUM(Fasering!$D$5:$D$6)</f>
        <v>1828.0045695962381</v>
      </c>
      <c r="K16" s="64">
        <f>GEW!$E$12+($F16-GEW!$E$12)*SUM(Fasering!$D$5:$D$7)</f>
        <v>1891.8214061787867</v>
      </c>
      <c r="L16" s="64">
        <f>GEW!$E$12+($F16-GEW!$E$12)*SUM(Fasering!$D$5:$D$8)</f>
        <v>1955.6382427613353</v>
      </c>
      <c r="M16" s="64">
        <f>GEW!$E$12+($F16-GEW!$E$12)*SUM(Fasering!$D$5:$D$9)</f>
        <v>2019.4550793438839</v>
      </c>
      <c r="N16" s="64">
        <f>GEW!$E$12+($F16-GEW!$E$12)*SUM(Fasering!$D$5:$D$10)</f>
        <v>2083.1284549174516</v>
      </c>
      <c r="O16" s="77">
        <f>GEW!$E$12+($F16-GEW!$E$12)*SUM(Fasering!$D$5:$D$11)</f>
        <v>2146.9452915000002</v>
      </c>
      <c r="P16" s="131">
        <f t="shared" si="3"/>
        <v>59.851642166666629</v>
      </c>
      <c r="Q16" s="132">
        <f t="shared" si="4"/>
        <v>1.4836834540161634</v>
      </c>
      <c r="R16" s="46">
        <f>$P16*SUM(Fasering!$D$5)</f>
        <v>0</v>
      </c>
      <c r="S16" s="46">
        <f>$P16*SUM(Fasering!$D$5:$D$6)</f>
        <v>15.475461602496804</v>
      </c>
      <c r="T16" s="46">
        <f>$P16*SUM(Fasering!$D$5:$D$7)</f>
        <v>24.354689837503475</v>
      </c>
      <c r="U16" s="46">
        <f>$P16*SUM(Fasering!$D$5:$D$8)</f>
        <v>33.23391807251015</v>
      </c>
      <c r="V16" s="46">
        <f>$P16*SUM(Fasering!$D$5:$D$9)</f>
        <v>42.113146307516821</v>
      </c>
      <c r="W16" s="46">
        <f>$P16*SUM(Fasering!$D$5:$D$10)</f>
        <v>50.972413931659965</v>
      </c>
      <c r="X16" s="76">
        <f>$P16*SUM(Fasering!$D$5:$D$11)</f>
        <v>59.851642166666629</v>
      </c>
      <c r="Y16" s="131">
        <f t="shared" si="5"/>
        <v>24.123277666666663</v>
      </c>
      <c r="Z16" s="132">
        <f t="shared" si="6"/>
        <v>0.5980004329873565</v>
      </c>
      <c r="AA16" s="75">
        <f>$Y16*SUM(Fasering!$D$5)</f>
        <v>0</v>
      </c>
      <c r="AB16" s="46">
        <f>$Y16*SUM(Fasering!$D$5:$D$6)</f>
        <v>6.2374037493792001</v>
      </c>
      <c r="AC16" s="46">
        <f>$Y16*SUM(Fasering!$D$5:$D$7)</f>
        <v>9.8161875625669595</v>
      </c>
      <c r="AD16" s="46">
        <f>$Y16*SUM(Fasering!$D$5:$D$8)</f>
        <v>13.39497137575472</v>
      </c>
      <c r="AE16" s="46">
        <f>$Y16*SUM(Fasering!$D$5:$D$9)</f>
        <v>16.97375518894248</v>
      </c>
      <c r="AF16" s="46">
        <f>$Y16*SUM(Fasering!$D$5:$D$10)</f>
        <v>20.544493853478905</v>
      </c>
      <c r="AG16" s="76">
        <f>$Y16*SUM(Fasering!$D$5:$D$11)</f>
        <v>24.123277666666663</v>
      </c>
      <c r="AH16" s="5">
        <f>($AK$2+(I16+R16)*12*7.57%)*SUM(Fasering!$D$5)</f>
        <v>0</v>
      </c>
      <c r="AI16" s="9">
        <f>($AK$2+(J16+S16)*12*7.57%)*SUM(Fasering!$D$5:$D$6)</f>
        <v>466.2361707168443</v>
      </c>
      <c r="AJ16" s="9">
        <f>($AK$2+(K16+T16)*12*7.57%)*SUM(Fasering!$D$5:$D$7)</f>
        <v>760.61632507493675</v>
      </c>
      <c r="AK16" s="9">
        <f>($AK$2+(L16+U16)*12*7.57%)*SUM(Fasering!$D$5:$D$8)</f>
        <v>1074.5902118198483</v>
      </c>
      <c r="AL16" s="9">
        <f>($AK$2+(M16+V16)*12*7.57%)*SUM(Fasering!$D$5:$D$9)</f>
        <v>1408.1578309515785</v>
      </c>
      <c r="AM16" s="9">
        <f>($AK$2+(N16+W16)*12*7.57%)*SUM(Fasering!$D$5:$D$10)</f>
        <v>1760.5032975812867</v>
      </c>
      <c r="AN16" s="87">
        <f>($AK$2+(O16+X16)*12*7.57%)*SUM(Fasering!$D$5:$D$11)</f>
        <v>2133.2143345428008</v>
      </c>
      <c r="AO16" s="5">
        <f>($AK$2+(I16+AA16)*12*7.57%)*SUM(Fasering!$D$5)</f>
        <v>0</v>
      </c>
      <c r="AP16" s="9">
        <f>($AK$2+(J16+AB16)*12*7.57%)*SUM(Fasering!$D$5:$D$6)</f>
        <v>464.06634254023868</v>
      </c>
      <c r="AQ16" s="9">
        <f>($AK$2+(K16+AC16)*12*7.57%)*SUM(Fasering!$D$5:$D$7)</f>
        <v>755.24225498099088</v>
      </c>
      <c r="AR16" s="9">
        <f>($AK$2+(L16+AD16)*12*7.57%)*SUM(Fasering!$D$5:$D$8)</f>
        <v>1064.5832737915559</v>
      </c>
      <c r="AS16" s="9">
        <f>($AK$2+(M16+AE16)*12*7.57%)*SUM(Fasering!$D$5:$D$9)</f>
        <v>1392.0893989719336</v>
      </c>
      <c r="AT16" s="9">
        <f>($AK$2+(N16+AF16)*12*7.57%)*SUM(Fasering!$D$5:$D$10)</f>
        <v>1736.963185686544</v>
      </c>
      <c r="AU16" s="87">
        <f>($AK$2+(O16+AG16)*12*7.57%)*SUM(Fasering!$D$5:$D$11)</f>
        <v>2100.7586882310002</v>
      </c>
    </row>
    <row r="17" spans="1:47" x14ac:dyDescent="0.3">
      <c r="A17" s="33">
        <f t="shared" si="7"/>
        <v>9</v>
      </c>
      <c r="B17" s="126">
        <v>20324.86</v>
      </c>
      <c r="C17" s="127"/>
      <c r="D17" s="126">
        <f t="shared" si="0"/>
        <v>25775.987452000001</v>
      </c>
      <c r="E17" s="128">
        <f t="shared" si="1"/>
        <v>638.97003839870706</v>
      </c>
      <c r="F17" s="126">
        <f t="shared" si="2"/>
        <v>2147.9989543333336</v>
      </c>
      <c r="G17" s="128">
        <f t="shared" si="8"/>
        <v>53.247503199892257</v>
      </c>
      <c r="H17" s="64">
        <f>'L4'!$H$10</f>
        <v>1609.3</v>
      </c>
      <c r="I17" s="64">
        <f>GEW!$E$12+($F17-GEW!$E$12)*SUM(Fasering!$D$5)</f>
        <v>1716.7792493333334</v>
      </c>
      <c r="J17" s="64">
        <f>GEW!$E$12+($F17-GEW!$E$12)*SUM(Fasering!$D$5:$D$6)</f>
        <v>1828.2770085491047</v>
      </c>
      <c r="K17" s="64">
        <f>GEW!$E$12+($F17-GEW!$E$12)*SUM(Fasering!$D$5:$D$7)</f>
        <v>1892.2501601873682</v>
      </c>
      <c r="L17" s="64">
        <f>GEW!$E$12+($F17-GEW!$E$12)*SUM(Fasering!$D$5:$D$8)</f>
        <v>1956.2233118256318</v>
      </c>
      <c r="M17" s="64">
        <f>GEW!$E$12+($F17-GEW!$E$12)*SUM(Fasering!$D$5:$D$9)</f>
        <v>2020.1964634638953</v>
      </c>
      <c r="N17" s="64">
        <f>GEW!$E$12+($F17-GEW!$E$12)*SUM(Fasering!$D$5:$D$10)</f>
        <v>2084.0258026950701</v>
      </c>
      <c r="O17" s="77">
        <f>GEW!$E$12+($F17-GEW!$E$12)*SUM(Fasering!$D$5:$D$11)</f>
        <v>2147.9989543333336</v>
      </c>
      <c r="P17" s="131">
        <f t="shared" si="3"/>
        <v>58.797979333333174</v>
      </c>
      <c r="Q17" s="132">
        <f t="shared" si="4"/>
        <v>1.4575638346484046</v>
      </c>
      <c r="R17" s="46">
        <f>$P17*SUM(Fasering!$D$5)</f>
        <v>0</v>
      </c>
      <c r="S17" s="46">
        <f>$P17*SUM(Fasering!$D$5:$D$6)</f>
        <v>15.203022649630258</v>
      </c>
      <c r="T17" s="46">
        <f>$P17*SUM(Fasering!$D$5:$D$7)</f>
        <v>23.925935828922018</v>
      </c>
      <c r="U17" s="46">
        <f>$P17*SUM(Fasering!$D$5:$D$8)</f>
        <v>32.64884900821378</v>
      </c>
      <c r="V17" s="46">
        <f>$P17*SUM(Fasering!$D$5:$D$9)</f>
        <v>41.371762187505539</v>
      </c>
      <c r="W17" s="46">
        <f>$P17*SUM(Fasering!$D$5:$D$10)</f>
        <v>50.075066154041423</v>
      </c>
      <c r="X17" s="76">
        <f>$P17*SUM(Fasering!$D$5:$D$11)</f>
        <v>58.797979333333174</v>
      </c>
      <c r="Y17" s="131">
        <f t="shared" si="5"/>
        <v>24.123277666666663</v>
      </c>
      <c r="Z17" s="132">
        <f t="shared" si="6"/>
        <v>0.5980004329873565</v>
      </c>
      <c r="AA17" s="75">
        <f>$Y17*SUM(Fasering!$D$5)</f>
        <v>0</v>
      </c>
      <c r="AB17" s="46">
        <f>$Y17*SUM(Fasering!$D$5:$D$6)</f>
        <v>6.2374037493792001</v>
      </c>
      <c r="AC17" s="46">
        <f>$Y17*SUM(Fasering!$D$5:$D$7)</f>
        <v>9.8161875625669595</v>
      </c>
      <c r="AD17" s="46">
        <f>$Y17*SUM(Fasering!$D$5:$D$8)</f>
        <v>13.39497137575472</v>
      </c>
      <c r="AE17" s="46">
        <f>$Y17*SUM(Fasering!$D$5:$D$9)</f>
        <v>16.97375518894248</v>
      </c>
      <c r="AF17" s="46">
        <f>$Y17*SUM(Fasering!$D$5:$D$10)</f>
        <v>20.544493853478905</v>
      </c>
      <c r="AG17" s="76">
        <f>$Y17*SUM(Fasering!$D$5:$D$11)</f>
        <v>24.123277666666663</v>
      </c>
      <c r="AH17" s="5">
        <f>($AK$2+(I17+R17)*12*7.57%)*SUM(Fasering!$D$5)</f>
        <v>0</v>
      </c>
      <c r="AI17" s="9">
        <f>($AK$2+(J17+S17)*12*7.57%)*SUM(Fasering!$D$5:$D$6)</f>
        <v>466.2361707168443</v>
      </c>
      <c r="AJ17" s="9">
        <f>($AK$2+(K17+T17)*12*7.57%)*SUM(Fasering!$D$5:$D$7)</f>
        <v>760.61632507493698</v>
      </c>
      <c r="AK17" s="9">
        <f>($AK$2+(L17+U17)*12*7.57%)*SUM(Fasering!$D$5:$D$8)</f>
        <v>1074.5902118198483</v>
      </c>
      <c r="AL17" s="9">
        <f>($AK$2+(M17+V17)*12*7.57%)*SUM(Fasering!$D$5:$D$9)</f>
        <v>1408.1578309515787</v>
      </c>
      <c r="AM17" s="9">
        <f>($AK$2+(N17+W17)*12*7.57%)*SUM(Fasering!$D$5:$D$10)</f>
        <v>1760.5032975812867</v>
      </c>
      <c r="AN17" s="87">
        <f>($AK$2+(O17+X17)*12*7.57%)*SUM(Fasering!$D$5:$D$11)</f>
        <v>2133.2143345428008</v>
      </c>
      <c r="AO17" s="5">
        <f>($AK$2+(I17+AA17)*12*7.57%)*SUM(Fasering!$D$5)</f>
        <v>0</v>
      </c>
      <c r="AP17" s="9">
        <f>($AK$2+(J17+AB17)*12*7.57%)*SUM(Fasering!$D$5:$D$6)</f>
        <v>464.13033279941811</v>
      </c>
      <c r="AQ17" s="9">
        <f>($AK$2+(K17+AC17)*12*7.57%)*SUM(Fasering!$D$5:$D$7)</f>
        <v>755.40074132653081</v>
      </c>
      <c r="AR17" s="9">
        <f>($AK$2+(L17+AD17)*12*7.57%)*SUM(Fasering!$D$5:$D$8)</f>
        <v>1064.8783877387921</v>
      </c>
      <c r="AS17" s="9">
        <f>($AK$2+(M17+AE17)*12*7.57%)*SUM(Fasering!$D$5:$D$9)</f>
        <v>1392.5632720362014</v>
      </c>
      <c r="AT17" s="9">
        <f>($AK$2+(N17+AF17)*12*7.57%)*SUM(Fasering!$D$5:$D$10)</f>
        <v>1737.657405568789</v>
      </c>
      <c r="AU17" s="87">
        <f>($AK$2+(O17+AG17)*12*7.57%)*SUM(Fasering!$D$5:$D$11)</f>
        <v>2101.7158355488004</v>
      </c>
    </row>
    <row r="18" spans="1:47" x14ac:dyDescent="0.3">
      <c r="A18" s="33">
        <f t="shared" si="7"/>
        <v>10</v>
      </c>
      <c r="B18" s="126">
        <v>21241.85</v>
      </c>
      <c r="C18" s="127"/>
      <c r="D18" s="126">
        <f t="shared" si="0"/>
        <v>26938.914169999996</v>
      </c>
      <c r="E18" s="128">
        <f t="shared" si="1"/>
        <v>667.79823871650638</v>
      </c>
      <c r="F18" s="126">
        <f t="shared" si="2"/>
        <v>2244.9095141666662</v>
      </c>
      <c r="G18" s="128">
        <f t="shared" si="8"/>
        <v>55.649853226375527</v>
      </c>
      <c r="H18" s="64">
        <f>'L4'!$H$10</f>
        <v>1609.3</v>
      </c>
      <c r="I18" s="64">
        <f>GEW!$E$12+($F18-GEW!$E$12)*SUM(Fasering!$D$5)</f>
        <v>1716.7792493333334</v>
      </c>
      <c r="J18" s="64">
        <f>GEW!$E$12+($F18-GEW!$E$12)*SUM(Fasering!$D$5:$D$6)</f>
        <v>1853.3345607445976</v>
      </c>
      <c r="K18" s="64">
        <f>GEW!$E$12+($F18-GEW!$E$12)*SUM(Fasering!$D$5:$D$7)</f>
        <v>1931.6847778733325</v>
      </c>
      <c r="L18" s="64">
        <f>GEW!$E$12+($F18-GEW!$E$12)*SUM(Fasering!$D$5:$D$8)</f>
        <v>2010.0349950020675</v>
      </c>
      <c r="M18" s="64">
        <f>GEW!$E$12+($F18-GEW!$E$12)*SUM(Fasering!$D$5:$D$9)</f>
        <v>2088.3852121308023</v>
      </c>
      <c r="N18" s="64">
        <f>GEW!$E$12+($F18-GEW!$E$12)*SUM(Fasering!$D$5:$D$10)</f>
        <v>2166.5592970379312</v>
      </c>
      <c r="O18" s="77">
        <f>GEW!$E$12+($F18-GEW!$E$12)*SUM(Fasering!$D$5:$D$11)</f>
        <v>2244.9095141666662</v>
      </c>
      <c r="P18" s="126">
        <f t="shared" si="3"/>
        <v>48.245498499999997</v>
      </c>
      <c r="Q18" s="128">
        <f t="shared" si="4"/>
        <v>1.1959746677607033</v>
      </c>
      <c r="R18" s="46">
        <f>$P18*SUM(Fasering!$D$5)</f>
        <v>0</v>
      </c>
      <c r="S18" s="46">
        <f>$P18*SUM(Fasering!$D$5:$D$6)</f>
        <v>12.474534240029346</v>
      </c>
      <c r="T18" s="46">
        <f>$P18*SUM(Fasering!$D$5:$D$7)</f>
        <v>19.631945080992917</v>
      </c>
      <c r="U18" s="46">
        <f>$P18*SUM(Fasering!$D$5:$D$8)</f>
        <v>26.789355921956485</v>
      </c>
      <c r="V18" s="46">
        <f>$P18*SUM(Fasering!$D$5:$D$9)</f>
        <v>33.946766762920056</v>
      </c>
      <c r="W18" s="46">
        <f>$P18*SUM(Fasering!$D$5:$D$10)</f>
        <v>41.088087659036432</v>
      </c>
      <c r="X18" s="76">
        <f>$P18*SUM(Fasering!$D$5:$D$11)</f>
        <v>48.245498499999997</v>
      </c>
      <c r="Y18" s="126">
        <f t="shared" si="5"/>
        <v>24.123277666666663</v>
      </c>
      <c r="Z18" s="128">
        <f t="shared" si="6"/>
        <v>0.5980004329873565</v>
      </c>
      <c r="AA18" s="75">
        <f>$Y18*SUM(Fasering!$D$5)</f>
        <v>0</v>
      </c>
      <c r="AB18" s="46">
        <f>$Y18*SUM(Fasering!$D$5:$D$6)</f>
        <v>6.2374037493792001</v>
      </c>
      <c r="AC18" s="46">
        <f>$Y18*SUM(Fasering!$D$5:$D$7)</f>
        <v>9.8161875625669595</v>
      </c>
      <c r="AD18" s="46">
        <f>$Y18*SUM(Fasering!$D$5:$D$8)</f>
        <v>13.39497137575472</v>
      </c>
      <c r="AE18" s="46">
        <f>$Y18*SUM(Fasering!$D$5:$D$9)</f>
        <v>16.97375518894248</v>
      </c>
      <c r="AF18" s="46">
        <f>$Y18*SUM(Fasering!$D$5:$D$10)</f>
        <v>20.544493853478905</v>
      </c>
      <c r="AG18" s="76">
        <f>$Y18*SUM(Fasering!$D$5:$D$11)</f>
        <v>24.123277666666663</v>
      </c>
      <c r="AH18" s="5">
        <f>($AK$2+(I18+R18)*12*7.57%)*SUM(Fasering!$D$5)</f>
        <v>0</v>
      </c>
      <c r="AI18" s="9">
        <f>($AK$2+(J18+S18)*12*7.57%)*SUM(Fasering!$D$5:$D$6)</f>
        <v>471.48080465724547</v>
      </c>
      <c r="AJ18" s="9">
        <f>($AK$2+(K18+T18)*12*7.57%)*SUM(Fasering!$D$5:$D$7)</f>
        <v>773.60584687979053</v>
      </c>
      <c r="AK18" s="9">
        <f>($AK$2+(L18+U18)*12*7.57%)*SUM(Fasering!$D$5:$D$8)</f>
        <v>1098.7777154150765</v>
      </c>
      <c r="AL18" s="9">
        <f>($AK$2+(M18+V18)*12*7.57%)*SUM(Fasering!$D$5:$D$9)</f>
        <v>1446.9964102631034</v>
      </c>
      <c r="AM18" s="9">
        <f>($AK$2+(N18+W18)*12*7.57%)*SUM(Fasering!$D$5:$D$10)</f>
        <v>1817.4014755730329</v>
      </c>
      <c r="AN18" s="87">
        <f>($AK$2+(O18+X18)*12*7.57%)*SUM(Fasering!$D$5:$D$11)</f>
        <v>2211.6620135063995</v>
      </c>
      <c r="AO18" s="5">
        <f>($AK$2+(I18+AA18)*12*7.57%)*SUM(Fasering!$D$5)</f>
        <v>0</v>
      </c>
      <c r="AP18" s="9">
        <f>($AK$2+(J18+AB18)*12*7.57%)*SUM(Fasering!$D$5:$D$6)</f>
        <v>470.0158320737267</v>
      </c>
      <c r="AQ18" s="9">
        <f>($AK$2+(K18+AC18)*12*7.57%)*SUM(Fasering!$D$5:$D$7)</f>
        <v>769.97751103531118</v>
      </c>
      <c r="AR18" s="9">
        <f>($AK$2+(L18+AD18)*12*7.57%)*SUM(Fasering!$D$5:$D$8)</f>
        <v>1092.0214708356766</v>
      </c>
      <c r="AS18" s="9">
        <f>($AK$2+(M18+AE18)*12*7.57%)*SUM(Fasering!$D$5:$D$9)</f>
        <v>1436.1477114748227</v>
      </c>
      <c r="AT18" s="9">
        <f>($AK$2+(N18+AF18)*12*7.57%)*SUM(Fasering!$D$5:$D$10)</f>
        <v>1801.5082270151163</v>
      </c>
      <c r="AU18" s="87">
        <f>($AK$2+(O18+AG18)*12*7.57%)*SUM(Fasering!$D$5:$D$11)</f>
        <v>2189.7493881013993</v>
      </c>
    </row>
    <row r="19" spans="1:47" x14ac:dyDescent="0.3">
      <c r="A19" s="33">
        <f t="shared" si="7"/>
        <v>11</v>
      </c>
      <c r="B19" s="126">
        <v>21251.81</v>
      </c>
      <c r="C19" s="127"/>
      <c r="D19" s="126">
        <f t="shared" si="0"/>
        <v>26951.545442000002</v>
      </c>
      <c r="E19" s="128">
        <f t="shared" si="1"/>
        <v>668.11135977035144</v>
      </c>
      <c r="F19" s="126">
        <f t="shared" si="2"/>
        <v>2245.9621201666669</v>
      </c>
      <c r="G19" s="128">
        <f t="shared" si="8"/>
        <v>55.675946647529294</v>
      </c>
      <c r="H19" s="64">
        <f>'L4'!$H$10</f>
        <v>1609.3</v>
      </c>
      <c r="I19" s="64">
        <f>GEW!$E$12+($F19-GEW!$E$12)*SUM(Fasering!$D$5)</f>
        <v>1716.7792493333334</v>
      </c>
      <c r="J19" s="64">
        <f>GEW!$E$12+($F19-GEW!$E$12)*SUM(Fasering!$D$5:$D$6)</f>
        <v>1853.6067264387352</v>
      </c>
      <c r="K19" s="64">
        <f>GEW!$E$12+($F19-GEW!$E$12)*SUM(Fasering!$D$5:$D$7)</f>
        <v>1932.1131018377732</v>
      </c>
      <c r="L19" s="64">
        <f>GEW!$E$12+($F19-GEW!$E$12)*SUM(Fasering!$D$5:$D$8)</f>
        <v>2010.6194772368112</v>
      </c>
      <c r="M19" s="64">
        <f>GEW!$E$12+($F19-GEW!$E$12)*SUM(Fasering!$D$5:$D$9)</f>
        <v>2089.1258526358492</v>
      </c>
      <c r="N19" s="64">
        <f>GEW!$E$12+($F19-GEW!$E$12)*SUM(Fasering!$D$5:$D$10)</f>
        <v>2167.4557447676289</v>
      </c>
      <c r="O19" s="77">
        <f>GEW!$E$12+($F19-GEW!$E$12)*SUM(Fasering!$D$5:$D$11)</f>
        <v>2245.9621201666669</v>
      </c>
      <c r="P19" s="126">
        <f t="shared" si="3"/>
        <v>48.245498499999997</v>
      </c>
      <c r="Q19" s="128">
        <f t="shared" si="4"/>
        <v>1.1959746677607033</v>
      </c>
      <c r="R19" s="46">
        <f>$P19*SUM(Fasering!$D$5)</f>
        <v>0</v>
      </c>
      <c r="S19" s="46">
        <f>$P19*SUM(Fasering!$D$5:$D$6)</f>
        <v>12.474534240029346</v>
      </c>
      <c r="T19" s="46">
        <f>$P19*SUM(Fasering!$D$5:$D$7)</f>
        <v>19.631945080992917</v>
      </c>
      <c r="U19" s="46">
        <f>$P19*SUM(Fasering!$D$5:$D$8)</f>
        <v>26.789355921956485</v>
      </c>
      <c r="V19" s="46">
        <f>$P19*SUM(Fasering!$D$5:$D$9)</f>
        <v>33.946766762920056</v>
      </c>
      <c r="W19" s="46">
        <f>$P19*SUM(Fasering!$D$5:$D$10)</f>
        <v>41.088087659036432</v>
      </c>
      <c r="X19" s="76">
        <f>$P19*SUM(Fasering!$D$5:$D$11)</f>
        <v>48.245498499999997</v>
      </c>
      <c r="Y19" s="126">
        <f t="shared" si="5"/>
        <v>24.123277666666663</v>
      </c>
      <c r="Z19" s="128">
        <f t="shared" si="6"/>
        <v>0.5980004329873565</v>
      </c>
      <c r="AA19" s="75">
        <f>$Y19*SUM(Fasering!$D$5)</f>
        <v>0</v>
      </c>
      <c r="AB19" s="46">
        <f>$Y19*SUM(Fasering!$D$5:$D$6)</f>
        <v>6.2374037493792001</v>
      </c>
      <c r="AC19" s="46">
        <f>$Y19*SUM(Fasering!$D$5:$D$7)</f>
        <v>9.8161875625669595</v>
      </c>
      <c r="AD19" s="46">
        <f>$Y19*SUM(Fasering!$D$5:$D$8)</f>
        <v>13.39497137575472</v>
      </c>
      <c r="AE19" s="46">
        <f>$Y19*SUM(Fasering!$D$5:$D$9)</f>
        <v>16.97375518894248</v>
      </c>
      <c r="AF19" s="46">
        <f>$Y19*SUM(Fasering!$D$5:$D$10)</f>
        <v>20.544493853478905</v>
      </c>
      <c r="AG19" s="76">
        <f>$Y19*SUM(Fasering!$D$5:$D$11)</f>
        <v>24.123277666666663</v>
      </c>
      <c r="AH19" s="5">
        <f>($AK$2+(I19+R19)*12*7.57%)*SUM(Fasering!$D$5)</f>
        <v>0</v>
      </c>
      <c r="AI19" s="9">
        <f>($AK$2+(J19+S19)*12*7.57%)*SUM(Fasering!$D$5:$D$6)</f>
        <v>471.54473073361726</v>
      </c>
      <c r="AJ19" s="9">
        <f>($AK$2+(K19+T19)*12*7.57%)*SUM(Fasering!$D$5:$D$7)</f>
        <v>773.76417426209514</v>
      </c>
      <c r="AK19" s="9">
        <f>($AK$2+(L19+U19)*12*7.57%)*SUM(Fasering!$D$5:$D$8)</f>
        <v>1099.0725333603593</v>
      </c>
      <c r="AL19" s="9">
        <f>($AK$2+(M19+V19)*12*7.57%)*SUM(Fasering!$D$5:$D$9)</f>
        <v>1447.4698080284104</v>
      </c>
      <c r="AM19" s="9">
        <f>($AK$2+(N19+W19)*12*7.57%)*SUM(Fasering!$D$5:$D$10)</f>
        <v>1818.0949991464697</v>
      </c>
      <c r="AN19" s="87">
        <f>($AK$2+(O19+X19)*12*7.57%)*SUM(Fasering!$D$5:$D$11)</f>
        <v>2212.6182007968</v>
      </c>
      <c r="AO19" s="5">
        <f>($AK$2+(I19+AA19)*12*7.57%)*SUM(Fasering!$D$5)</f>
        <v>0</v>
      </c>
      <c r="AP19" s="9">
        <f>($AK$2+(J19+AB19)*12*7.57%)*SUM(Fasering!$D$5:$D$6)</f>
        <v>470.07975815009843</v>
      </c>
      <c r="AQ19" s="9">
        <f>($AK$2+(K19+AC19)*12*7.57%)*SUM(Fasering!$D$5:$D$7)</f>
        <v>770.1358384176159</v>
      </c>
      <c r="AR19" s="9">
        <f>($AK$2+(L19+AD19)*12*7.57%)*SUM(Fasering!$D$5:$D$8)</f>
        <v>1092.3162887809594</v>
      </c>
      <c r="AS19" s="9">
        <f>($AK$2+(M19+AE19)*12*7.57%)*SUM(Fasering!$D$5:$D$9)</f>
        <v>1436.62110924013</v>
      </c>
      <c r="AT19" s="9">
        <f>($AK$2+(N19+AF19)*12*7.57%)*SUM(Fasering!$D$5:$D$10)</f>
        <v>1802.2017505885531</v>
      </c>
      <c r="AU19" s="87">
        <f>($AK$2+(O19+AG19)*12*7.57%)*SUM(Fasering!$D$5:$D$11)</f>
        <v>2190.7055753918003</v>
      </c>
    </row>
    <row r="20" spans="1:47" x14ac:dyDescent="0.3">
      <c r="A20" s="33">
        <f t="shared" si="7"/>
        <v>12</v>
      </c>
      <c r="B20" s="126">
        <v>22168.799999999999</v>
      </c>
      <c r="C20" s="127"/>
      <c r="D20" s="126">
        <f t="shared" si="0"/>
        <v>28114.472159999998</v>
      </c>
      <c r="E20" s="128">
        <f t="shared" si="1"/>
        <v>696.93956008815087</v>
      </c>
      <c r="F20" s="126">
        <f t="shared" si="2"/>
        <v>2342.8726799999999</v>
      </c>
      <c r="G20" s="128">
        <f t="shared" si="8"/>
        <v>58.078296674012577</v>
      </c>
      <c r="H20" s="64">
        <f>'L4'!$H$10</f>
        <v>1609.3</v>
      </c>
      <c r="I20" s="64">
        <f>GEW!$E$12+($F20-GEW!$E$12)*SUM(Fasering!$D$5)</f>
        <v>1716.7792493333334</v>
      </c>
      <c r="J20" s="64">
        <f>GEW!$E$12+($F20-GEW!$E$12)*SUM(Fasering!$D$5:$D$6)</f>
        <v>1878.6642786342281</v>
      </c>
      <c r="K20" s="64">
        <f>GEW!$E$12+($F20-GEW!$E$12)*SUM(Fasering!$D$5:$D$7)</f>
        <v>1971.5477195237377</v>
      </c>
      <c r="L20" s="64">
        <f>GEW!$E$12+($F20-GEW!$E$12)*SUM(Fasering!$D$5:$D$8)</f>
        <v>2064.4311604132472</v>
      </c>
      <c r="M20" s="64">
        <f>GEW!$E$12+($F20-GEW!$E$12)*SUM(Fasering!$D$5:$D$9)</f>
        <v>2157.3146013027567</v>
      </c>
      <c r="N20" s="64">
        <f>GEW!$E$12+($F20-GEW!$E$12)*SUM(Fasering!$D$5:$D$10)</f>
        <v>2249.9892391104904</v>
      </c>
      <c r="O20" s="77">
        <f>GEW!$E$12+($F20-GEW!$E$12)*SUM(Fasering!$D$5:$D$11)</f>
        <v>2342.8726799999999</v>
      </c>
      <c r="P20" s="126">
        <f t="shared" si="3"/>
        <v>48.245498499999997</v>
      </c>
      <c r="Q20" s="128">
        <f t="shared" si="4"/>
        <v>1.1959746677607033</v>
      </c>
      <c r="R20" s="46">
        <f>$P20*SUM(Fasering!$D$5)</f>
        <v>0</v>
      </c>
      <c r="S20" s="46">
        <f>$P20*SUM(Fasering!$D$5:$D$6)</f>
        <v>12.474534240029346</v>
      </c>
      <c r="T20" s="46">
        <f>$P20*SUM(Fasering!$D$5:$D$7)</f>
        <v>19.631945080992917</v>
      </c>
      <c r="U20" s="46">
        <f>$P20*SUM(Fasering!$D$5:$D$8)</f>
        <v>26.789355921956485</v>
      </c>
      <c r="V20" s="46">
        <f>$P20*SUM(Fasering!$D$5:$D$9)</f>
        <v>33.946766762920056</v>
      </c>
      <c r="W20" s="46">
        <f>$P20*SUM(Fasering!$D$5:$D$10)</f>
        <v>41.088087659036432</v>
      </c>
      <c r="X20" s="76">
        <f>$P20*SUM(Fasering!$D$5:$D$11)</f>
        <v>48.245498499999997</v>
      </c>
      <c r="Y20" s="126">
        <f t="shared" si="5"/>
        <v>24.123277666666663</v>
      </c>
      <c r="Z20" s="128">
        <f t="shared" si="6"/>
        <v>0.5980004329873565</v>
      </c>
      <c r="AA20" s="75">
        <f>$Y20*SUM(Fasering!$D$5)</f>
        <v>0</v>
      </c>
      <c r="AB20" s="46">
        <f>$Y20*SUM(Fasering!$D$5:$D$6)</f>
        <v>6.2374037493792001</v>
      </c>
      <c r="AC20" s="46">
        <f>$Y20*SUM(Fasering!$D$5:$D$7)</f>
        <v>9.8161875625669595</v>
      </c>
      <c r="AD20" s="46">
        <f>$Y20*SUM(Fasering!$D$5:$D$8)</f>
        <v>13.39497137575472</v>
      </c>
      <c r="AE20" s="46">
        <f>$Y20*SUM(Fasering!$D$5:$D$9)</f>
        <v>16.97375518894248</v>
      </c>
      <c r="AF20" s="46">
        <f>$Y20*SUM(Fasering!$D$5:$D$10)</f>
        <v>20.544493853478905</v>
      </c>
      <c r="AG20" s="76">
        <f>$Y20*SUM(Fasering!$D$5:$D$11)</f>
        <v>24.123277666666663</v>
      </c>
      <c r="AH20" s="5">
        <f>($AK$2+(I20+R20)*12*7.57%)*SUM(Fasering!$D$5)</f>
        <v>0</v>
      </c>
      <c r="AI20" s="9">
        <f>($AK$2+(J20+S20)*12*7.57%)*SUM(Fasering!$D$5:$D$6)</f>
        <v>477.43023000792579</v>
      </c>
      <c r="AJ20" s="9">
        <f>($AK$2+(K20+T20)*12*7.57%)*SUM(Fasering!$D$5:$D$7)</f>
        <v>788.34094397087563</v>
      </c>
      <c r="AK20" s="9">
        <f>($AK$2+(L20+U20)*12*7.57%)*SUM(Fasering!$D$5:$D$8)</f>
        <v>1126.2156164572443</v>
      </c>
      <c r="AL20" s="9">
        <f>($AK$2+(M20+V20)*12*7.57%)*SUM(Fasering!$D$5:$D$9)</f>
        <v>1491.0542474670319</v>
      </c>
      <c r="AM20" s="9">
        <f>($AK$2+(N20+W20)*12*7.57%)*SUM(Fasering!$D$5:$D$10)</f>
        <v>1881.9458205927972</v>
      </c>
      <c r="AN20" s="87">
        <f>($AK$2+(O20+X20)*12*7.57%)*SUM(Fasering!$D$5:$D$11)</f>
        <v>2300.6517533493998</v>
      </c>
      <c r="AO20" s="5">
        <f>($AK$2+(I20+AA20)*12*7.57%)*SUM(Fasering!$D$5)</f>
        <v>0</v>
      </c>
      <c r="AP20" s="9">
        <f>($AK$2+(J20+AB20)*12*7.57%)*SUM(Fasering!$D$5:$D$6)</f>
        <v>475.96525742440701</v>
      </c>
      <c r="AQ20" s="9">
        <f>($AK$2+(K20+AC20)*12*7.57%)*SUM(Fasering!$D$5:$D$7)</f>
        <v>784.71260812639628</v>
      </c>
      <c r="AR20" s="9">
        <f>($AK$2+(L20+AD20)*12*7.57%)*SUM(Fasering!$D$5:$D$8)</f>
        <v>1119.4593718778442</v>
      </c>
      <c r="AS20" s="9">
        <f>($AK$2+(M20+AE20)*12*7.57%)*SUM(Fasering!$D$5:$D$9)</f>
        <v>1480.2055486787513</v>
      </c>
      <c r="AT20" s="9">
        <f>($AK$2+(N20+AF20)*12*7.57%)*SUM(Fasering!$D$5:$D$10)</f>
        <v>1866.0525720348799</v>
      </c>
      <c r="AU20" s="87">
        <f>($AK$2+(O20+AG20)*12*7.57%)*SUM(Fasering!$D$5:$D$11)</f>
        <v>2278.7391279444</v>
      </c>
    </row>
    <row r="21" spans="1:47" x14ac:dyDescent="0.3">
      <c r="A21" s="33">
        <f t="shared" si="7"/>
        <v>13</v>
      </c>
      <c r="B21" s="126">
        <v>22178.77</v>
      </c>
      <c r="C21" s="127"/>
      <c r="D21" s="126">
        <f t="shared" si="0"/>
        <v>28127.116114</v>
      </c>
      <c r="E21" s="128">
        <f t="shared" si="1"/>
        <v>697.25299552056401</v>
      </c>
      <c r="F21" s="126">
        <f t="shared" si="2"/>
        <v>2343.9263428333334</v>
      </c>
      <c r="G21" s="128">
        <f t="shared" si="8"/>
        <v>58.104416293380332</v>
      </c>
      <c r="H21" s="64">
        <f>'L4'!$H$10</f>
        <v>1609.3</v>
      </c>
      <c r="I21" s="64">
        <f>GEW!$E$12+($F21-GEW!$E$12)*SUM(Fasering!$D$5)</f>
        <v>1716.7792493333334</v>
      </c>
      <c r="J21" s="64">
        <f>GEW!$E$12+($F21-GEW!$E$12)*SUM(Fasering!$D$5:$D$6)</f>
        <v>1878.9367175870946</v>
      </c>
      <c r="K21" s="64">
        <f>GEW!$E$12+($F21-GEW!$E$12)*SUM(Fasering!$D$5:$D$7)</f>
        <v>1971.9764735323192</v>
      </c>
      <c r="L21" s="64">
        <f>GEW!$E$12+($F21-GEW!$E$12)*SUM(Fasering!$D$5:$D$8)</f>
        <v>2065.0162294775437</v>
      </c>
      <c r="M21" s="64">
        <f>GEW!$E$12+($F21-GEW!$E$12)*SUM(Fasering!$D$5:$D$9)</f>
        <v>2158.0559854227681</v>
      </c>
      <c r="N21" s="64">
        <f>GEW!$E$12+($F21-GEW!$E$12)*SUM(Fasering!$D$5:$D$10)</f>
        <v>2250.8865868881089</v>
      </c>
      <c r="O21" s="77">
        <f>GEW!$E$12+($F21-GEW!$E$12)*SUM(Fasering!$D$5:$D$11)</f>
        <v>2343.9263428333334</v>
      </c>
      <c r="P21" s="126">
        <f t="shared" si="3"/>
        <v>48.245498499999997</v>
      </c>
      <c r="Q21" s="128">
        <f t="shared" si="4"/>
        <v>1.1959746677607033</v>
      </c>
      <c r="R21" s="46">
        <f>$P21*SUM(Fasering!$D$5)</f>
        <v>0</v>
      </c>
      <c r="S21" s="46">
        <f>$P21*SUM(Fasering!$D$5:$D$6)</f>
        <v>12.474534240029346</v>
      </c>
      <c r="T21" s="46">
        <f>$P21*SUM(Fasering!$D$5:$D$7)</f>
        <v>19.631945080992917</v>
      </c>
      <c r="U21" s="46">
        <f>$P21*SUM(Fasering!$D$5:$D$8)</f>
        <v>26.789355921956485</v>
      </c>
      <c r="V21" s="46">
        <f>$P21*SUM(Fasering!$D$5:$D$9)</f>
        <v>33.946766762920056</v>
      </c>
      <c r="W21" s="46">
        <f>$P21*SUM(Fasering!$D$5:$D$10)</f>
        <v>41.088087659036432</v>
      </c>
      <c r="X21" s="76">
        <f>$P21*SUM(Fasering!$D$5:$D$11)</f>
        <v>48.245498499999997</v>
      </c>
      <c r="Y21" s="126">
        <f t="shared" si="5"/>
        <v>24.123277666666663</v>
      </c>
      <c r="Z21" s="128">
        <f t="shared" si="6"/>
        <v>0.5980004329873565</v>
      </c>
      <c r="AA21" s="75">
        <f>$Y21*SUM(Fasering!$D$5)</f>
        <v>0</v>
      </c>
      <c r="AB21" s="46">
        <f>$Y21*SUM(Fasering!$D$5:$D$6)</f>
        <v>6.2374037493792001</v>
      </c>
      <c r="AC21" s="46">
        <f>$Y21*SUM(Fasering!$D$5:$D$7)</f>
        <v>9.8161875625669595</v>
      </c>
      <c r="AD21" s="46">
        <f>$Y21*SUM(Fasering!$D$5:$D$8)</f>
        <v>13.39497137575472</v>
      </c>
      <c r="AE21" s="46">
        <f>$Y21*SUM(Fasering!$D$5:$D$9)</f>
        <v>16.97375518894248</v>
      </c>
      <c r="AF21" s="46">
        <f>$Y21*SUM(Fasering!$D$5:$D$10)</f>
        <v>20.544493853478905</v>
      </c>
      <c r="AG21" s="76">
        <f>$Y21*SUM(Fasering!$D$5:$D$11)</f>
        <v>24.123277666666663</v>
      </c>
      <c r="AH21" s="5">
        <f>($AK$2+(I21+R21)*12*7.57%)*SUM(Fasering!$D$5)</f>
        <v>0</v>
      </c>
      <c r="AI21" s="9">
        <f>($AK$2+(J21+S21)*12*7.57%)*SUM(Fasering!$D$5:$D$6)</f>
        <v>477.49422026710505</v>
      </c>
      <c r="AJ21" s="9">
        <f>($AK$2+(K21+T21)*12*7.57%)*SUM(Fasering!$D$5:$D$7)</f>
        <v>788.49943031641544</v>
      </c>
      <c r="AK21" s="9">
        <f>($AK$2+(L21+U21)*12*7.57%)*SUM(Fasering!$D$5:$D$8)</f>
        <v>1126.5107304044805</v>
      </c>
      <c r="AL21" s="9">
        <f>($AK$2+(M21+V21)*12*7.57%)*SUM(Fasering!$D$5:$D$9)</f>
        <v>1491.5281205312999</v>
      </c>
      <c r="AM21" s="9">
        <f>($AK$2+(N21+W21)*12*7.57%)*SUM(Fasering!$D$5:$D$10)</f>
        <v>1882.6400404750418</v>
      </c>
      <c r="AN21" s="87">
        <f>($AK$2+(O21+X21)*12*7.57%)*SUM(Fasering!$D$5:$D$11)</f>
        <v>2301.6089006672</v>
      </c>
      <c r="AO21" s="5">
        <f>($AK$2+(I21+AA21)*12*7.57%)*SUM(Fasering!$D$5)</f>
        <v>0</v>
      </c>
      <c r="AP21" s="9">
        <f>($AK$2+(J21+AB21)*12*7.57%)*SUM(Fasering!$D$5:$D$6)</f>
        <v>476.02924768358628</v>
      </c>
      <c r="AQ21" s="9">
        <f>($AK$2+(K21+AC21)*12*7.57%)*SUM(Fasering!$D$5:$D$7)</f>
        <v>784.87109447193609</v>
      </c>
      <c r="AR21" s="9">
        <f>($AK$2+(L21+AD21)*12*7.57%)*SUM(Fasering!$D$5:$D$8)</f>
        <v>1119.7544858250803</v>
      </c>
      <c r="AS21" s="9">
        <f>($AK$2+(M21+AE21)*12*7.57%)*SUM(Fasering!$D$5:$D$9)</f>
        <v>1480.6794217430192</v>
      </c>
      <c r="AT21" s="9">
        <f>($AK$2+(N21+AF21)*12*7.57%)*SUM(Fasering!$D$5:$D$10)</f>
        <v>1866.7467919171249</v>
      </c>
      <c r="AU21" s="87">
        <f>($AK$2+(O21+AG21)*12*7.57%)*SUM(Fasering!$D$5:$D$11)</f>
        <v>2279.6962752621998</v>
      </c>
    </row>
    <row r="22" spans="1:47" x14ac:dyDescent="0.3">
      <c r="A22" s="33">
        <f t="shared" si="7"/>
        <v>14</v>
      </c>
      <c r="B22" s="126">
        <v>23095.72</v>
      </c>
      <c r="C22" s="127"/>
      <c r="D22" s="126">
        <f t="shared" si="0"/>
        <v>29289.992104000001</v>
      </c>
      <c r="E22" s="128">
        <f t="shared" si="1"/>
        <v>726.07993832409102</v>
      </c>
      <c r="F22" s="126">
        <f t="shared" si="2"/>
        <v>2440.8326753333336</v>
      </c>
      <c r="G22" s="128">
        <f t="shared" si="8"/>
        <v>60.506661527007594</v>
      </c>
      <c r="H22" s="64">
        <f>'L4'!$H$10</f>
        <v>1609.3</v>
      </c>
      <c r="I22" s="64">
        <f>GEW!$E$12+($F22-GEW!$E$12)*SUM(Fasering!$D$5)</f>
        <v>1716.7792493333334</v>
      </c>
      <c r="J22" s="64">
        <f>GEW!$E$12+($F22-GEW!$E$12)*SUM(Fasering!$D$5:$D$6)</f>
        <v>1903.9931767476714</v>
      </c>
      <c r="K22" s="64">
        <f>GEW!$E$12+($F22-GEW!$E$12)*SUM(Fasering!$D$5:$D$7)</f>
        <v>2011.4093710417199</v>
      </c>
      <c r="L22" s="64">
        <f>GEW!$E$12+($F22-GEW!$E$12)*SUM(Fasering!$D$5:$D$8)</f>
        <v>2118.8255653357683</v>
      </c>
      <c r="M22" s="64">
        <f>GEW!$E$12+($F22-GEW!$E$12)*SUM(Fasering!$D$5:$D$9)</f>
        <v>2226.2417596298164</v>
      </c>
      <c r="N22" s="64">
        <f>GEW!$E$12+($F22-GEW!$E$12)*SUM(Fasering!$D$5:$D$10)</f>
        <v>2333.4164810392854</v>
      </c>
      <c r="O22" s="77">
        <f>GEW!$E$12+($F22-GEW!$E$12)*SUM(Fasering!$D$5:$D$11)</f>
        <v>2440.8326753333336</v>
      </c>
      <c r="P22" s="126">
        <f t="shared" si="3"/>
        <v>2.1569968333333178</v>
      </c>
      <c r="Q22" s="128">
        <f t="shared" si="4"/>
        <v>5.3470554793971177E-2</v>
      </c>
      <c r="R22" s="46">
        <f>$P22*SUM(Fasering!$D$5)</f>
        <v>0</v>
      </c>
      <c r="S22" s="46">
        <f>$P22*SUM(Fasering!$D$5:$D$6)</f>
        <v>0.55772106599854798</v>
      </c>
      <c r="T22" s="46">
        <f>$P22*SUM(Fasering!$D$5:$D$7)</f>
        <v>0.8777200917900212</v>
      </c>
      <c r="U22" s="46">
        <f>$P22*SUM(Fasering!$D$5:$D$8)</f>
        <v>1.1977191175814943</v>
      </c>
      <c r="V22" s="46">
        <f>$P22*SUM(Fasering!$D$5:$D$9)</f>
        <v>1.5177181433729676</v>
      </c>
      <c r="W22" s="46">
        <f>$P22*SUM(Fasering!$D$5:$D$10)</f>
        <v>1.8369978075418449</v>
      </c>
      <c r="X22" s="76">
        <f>$P22*SUM(Fasering!$D$5:$D$11)</f>
        <v>2.1569968333333178</v>
      </c>
      <c r="Y22" s="126">
        <f t="shared" si="5"/>
        <v>0</v>
      </c>
      <c r="Z22" s="128">
        <f t="shared" si="6"/>
        <v>0</v>
      </c>
      <c r="AA22" s="75">
        <f>$Y22*SUM(Fasering!$D$5)</f>
        <v>0</v>
      </c>
      <c r="AB22" s="46">
        <f>$Y22*SUM(Fasering!$D$5:$D$6)</f>
        <v>0</v>
      </c>
      <c r="AC22" s="46">
        <f>$Y22*SUM(Fasering!$D$5:$D$7)</f>
        <v>0</v>
      </c>
      <c r="AD22" s="46">
        <f>$Y22*SUM(Fasering!$D$5:$D$8)</f>
        <v>0</v>
      </c>
      <c r="AE22" s="46">
        <f>$Y22*SUM(Fasering!$D$5:$D$9)</f>
        <v>0</v>
      </c>
      <c r="AF22" s="46">
        <f>$Y22*SUM(Fasering!$D$5:$D$10)</f>
        <v>0</v>
      </c>
      <c r="AG22" s="76">
        <f>$Y22*SUM(Fasering!$D$5:$D$11)</f>
        <v>0</v>
      </c>
      <c r="AH22" s="5">
        <f>($AK$2+(I22+R22)*12*7.57%)*SUM(Fasering!$D$5)</f>
        <v>0</v>
      </c>
      <c r="AI22" s="9">
        <f>($AK$2+(J22+S22)*12*7.57%)*SUM(Fasering!$D$5:$D$6)</f>
        <v>480.58045057065408</v>
      </c>
      <c r="AJ22" s="9">
        <f>($AK$2+(K22+T22)*12*7.57%)*SUM(Fasering!$D$5:$D$7)</f>
        <v>796.14317748319706</v>
      </c>
      <c r="AK22" s="9">
        <f>($AK$2+(L22+U22)*12*7.57%)*SUM(Fasering!$D$5:$D$8)</f>
        <v>1140.7439843190675</v>
      </c>
      <c r="AL22" s="9">
        <f>($AK$2+(M22+V22)*12*7.57%)*SUM(Fasering!$D$5:$D$9)</f>
        <v>1514.3828710782643</v>
      </c>
      <c r="AM22" s="9">
        <f>($AK$2+(N22+W22)*12*7.57%)*SUM(Fasering!$D$5:$D$10)</f>
        <v>1916.1220495399905</v>
      </c>
      <c r="AN22" s="87">
        <f>($AK$2+(O22+X22)*12*7.57%)*SUM(Fasering!$D$5:$D$11)</f>
        <v>2347.7718181962005</v>
      </c>
      <c r="AO22" s="5">
        <f>($AK$2+(I22+AA22)*12*7.57%)*SUM(Fasering!$D$5)</f>
        <v>0</v>
      </c>
      <c r="AP22" s="9">
        <f>($AK$2+(J22+AB22)*12*7.57%)*SUM(Fasering!$D$5:$D$6)</f>
        <v>480.44945346033802</v>
      </c>
      <c r="AQ22" s="9">
        <f>($AK$2+(K22+AC22)*12*7.57%)*SUM(Fasering!$D$5:$D$7)</f>
        <v>795.81873352006107</v>
      </c>
      <c r="AR22" s="9">
        <f>($AK$2+(L22+AD22)*12*7.57%)*SUM(Fasering!$D$5:$D$8)</f>
        <v>1140.1398443327998</v>
      </c>
      <c r="AS22" s="9">
        <f>($AK$2+(M22+AE22)*12*7.57%)*SUM(Fasering!$D$5:$D$9)</f>
        <v>1513.4127858985546</v>
      </c>
      <c r="AT22" s="9">
        <f>($AK$2+(N22+AF22)*12*7.57%)*SUM(Fasering!$D$5:$D$10)</f>
        <v>1914.7008832614929</v>
      </c>
      <c r="AU22" s="87">
        <f>($AK$2+(O22+AG22)*12*7.57%)*SUM(Fasering!$D$5:$D$11)</f>
        <v>2345.8124022728002</v>
      </c>
    </row>
    <row r="23" spans="1:47" x14ac:dyDescent="0.3">
      <c r="A23" s="33">
        <f t="shared" si="7"/>
        <v>15</v>
      </c>
      <c r="B23" s="126">
        <v>23105.69</v>
      </c>
      <c r="C23" s="127"/>
      <c r="D23" s="126">
        <f t="shared" si="0"/>
        <v>29302.636057999996</v>
      </c>
      <c r="E23" s="128">
        <f t="shared" si="1"/>
        <v>726.39337375650405</v>
      </c>
      <c r="F23" s="126">
        <f t="shared" si="2"/>
        <v>2441.8863381666665</v>
      </c>
      <c r="G23" s="128">
        <f t="shared" si="8"/>
        <v>60.532781146375335</v>
      </c>
      <c r="H23" s="64">
        <f>'L4'!$H$10</f>
        <v>1609.3</v>
      </c>
      <c r="I23" s="64">
        <f>GEW!$E$12+($F23-GEW!$E$12)*SUM(Fasering!$D$5)</f>
        <v>1716.7792493333334</v>
      </c>
      <c r="J23" s="64">
        <f>GEW!$E$12+($F23-GEW!$E$12)*SUM(Fasering!$D$5:$D$6)</f>
        <v>1904.2656157005379</v>
      </c>
      <c r="K23" s="64">
        <f>GEW!$E$12+($F23-GEW!$E$12)*SUM(Fasering!$D$5:$D$7)</f>
        <v>2011.838125050301</v>
      </c>
      <c r="L23" s="64">
        <f>GEW!$E$12+($F23-GEW!$E$12)*SUM(Fasering!$D$5:$D$8)</f>
        <v>2119.4106344000643</v>
      </c>
      <c r="M23" s="64">
        <f>GEW!$E$12+($F23-GEW!$E$12)*SUM(Fasering!$D$5:$D$9)</f>
        <v>2226.9831437498274</v>
      </c>
      <c r="N23" s="64">
        <f>GEW!$E$12+($F23-GEW!$E$12)*SUM(Fasering!$D$5:$D$10)</f>
        <v>2334.3138288169034</v>
      </c>
      <c r="O23" s="77">
        <f>GEW!$E$12+($F23-GEW!$E$12)*SUM(Fasering!$D$5:$D$11)</f>
        <v>2441.8863381666665</v>
      </c>
      <c r="P23" s="126">
        <f t="shared" si="3"/>
        <v>1.1033340000002461</v>
      </c>
      <c r="Q23" s="128">
        <f t="shared" si="4"/>
        <v>2.7350935426221832E-2</v>
      </c>
      <c r="R23" s="46">
        <f>$P23*SUM(Fasering!$D$5)</f>
        <v>0</v>
      </c>
      <c r="S23" s="46">
        <f>$P23*SUM(Fasering!$D$5:$D$6)</f>
        <v>0.285282113132101</v>
      </c>
      <c r="T23" s="46">
        <f>$P23*SUM(Fasering!$D$5:$D$7)</f>
        <v>0.44896608320871784</v>
      </c>
      <c r="U23" s="46">
        <f>$P23*SUM(Fasering!$D$5:$D$8)</f>
        <v>0.61265005328533462</v>
      </c>
      <c r="V23" s="46">
        <f>$P23*SUM(Fasering!$D$5:$D$9)</f>
        <v>0.77633402336195145</v>
      </c>
      <c r="W23" s="46">
        <f>$P23*SUM(Fasering!$D$5:$D$10)</f>
        <v>0.93965002992362934</v>
      </c>
      <c r="X23" s="76">
        <f>$P23*SUM(Fasering!$D$5:$D$11)</f>
        <v>1.1033340000002461</v>
      </c>
      <c r="Y23" s="126">
        <f t="shared" si="5"/>
        <v>0</v>
      </c>
      <c r="Z23" s="128">
        <f t="shared" si="6"/>
        <v>0</v>
      </c>
      <c r="AA23" s="75">
        <f>$Y23*SUM(Fasering!$D$5)</f>
        <v>0</v>
      </c>
      <c r="AB23" s="46">
        <f>$Y23*SUM(Fasering!$D$5:$D$6)</f>
        <v>0</v>
      </c>
      <c r="AC23" s="46">
        <f>$Y23*SUM(Fasering!$D$5:$D$7)</f>
        <v>0</v>
      </c>
      <c r="AD23" s="46">
        <f>$Y23*SUM(Fasering!$D$5:$D$8)</f>
        <v>0</v>
      </c>
      <c r="AE23" s="46">
        <f>$Y23*SUM(Fasering!$D$5:$D$9)</f>
        <v>0</v>
      </c>
      <c r="AF23" s="46">
        <f>$Y23*SUM(Fasering!$D$5:$D$10)</f>
        <v>0</v>
      </c>
      <c r="AG23" s="76">
        <f>$Y23*SUM(Fasering!$D$5:$D$11)</f>
        <v>0</v>
      </c>
      <c r="AH23" s="5">
        <f>($AK$2+(I23+R23)*12*7.57%)*SUM(Fasering!$D$5)</f>
        <v>0</v>
      </c>
      <c r="AI23" s="9">
        <f>($AK$2+(J23+S23)*12*7.57%)*SUM(Fasering!$D$5:$D$6)</f>
        <v>480.58045057065408</v>
      </c>
      <c r="AJ23" s="9">
        <f>($AK$2+(K23+T23)*12*7.57%)*SUM(Fasering!$D$5:$D$7)</f>
        <v>796.14317748319706</v>
      </c>
      <c r="AK23" s="9">
        <f>($AK$2+(L23+U23)*12*7.57%)*SUM(Fasering!$D$5:$D$8)</f>
        <v>1140.7439843190675</v>
      </c>
      <c r="AL23" s="9">
        <f>($AK$2+(M23+V23)*12*7.57%)*SUM(Fasering!$D$5:$D$9)</f>
        <v>1514.3828710782643</v>
      </c>
      <c r="AM23" s="9">
        <f>($AK$2+(N23+W23)*12*7.57%)*SUM(Fasering!$D$5:$D$10)</f>
        <v>1916.12204953999</v>
      </c>
      <c r="AN23" s="87">
        <f>($AK$2+(O23+X23)*12*7.57%)*SUM(Fasering!$D$5:$D$11)</f>
        <v>2347.7718181962005</v>
      </c>
      <c r="AO23" s="5">
        <f>($AK$2+(I23+AA23)*12*7.57%)*SUM(Fasering!$D$5)</f>
        <v>0</v>
      </c>
      <c r="AP23" s="9">
        <f>($AK$2+(J23+AB23)*12*7.57%)*SUM(Fasering!$D$5:$D$6)</f>
        <v>480.5134437195174</v>
      </c>
      <c r="AQ23" s="9">
        <f>($AK$2+(K23+AC23)*12*7.57%)*SUM(Fasering!$D$5:$D$7)</f>
        <v>795.97721986560077</v>
      </c>
      <c r="AR23" s="9">
        <f>($AK$2+(L23+AD23)*12*7.57%)*SUM(Fasering!$D$5:$D$8)</f>
        <v>1140.4349582800357</v>
      </c>
      <c r="AS23" s="9">
        <f>($AK$2+(M23+AE23)*12*7.57%)*SUM(Fasering!$D$5:$D$9)</f>
        <v>1513.8866589628224</v>
      </c>
      <c r="AT23" s="9">
        <f>($AK$2+(N23+AF23)*12*7.57%)*SUM(Fasering!$D$5:$D$10)</f>
        <v>1915.3951031437373</v>
      </c>
      <c r="AU23" s="87">
        <f>($AK$2+(O23+AG23)*12*7.57%)*SUM(Fasering!$D$5:$D$11)</f>
        <v>2346.7695495905996</v>
      </c>
    </row>
    <row r="24" spans="1:47" x14ac:dyDescent="0.3">
      <c r="A24" s="33">
        <f t="shared" si="7"/>
        <v>16</v>
      </c>
      <c r="B24" s="126">
        <v>24022.68</v>
      </c>
      <c r="C24" s="127"/>
      <c r="D24" s="126">
        <f t="shared" si="0"/>
        <v>30465.562775999999</v>
      </c>
      <c r="E24" s="128">
        <f t="shared" si="1"/>
        <v>755.22157407430359</v>
      </c>
      <c r="F24" s="126">
        <f t="shared" si="2"/>
        <v>2538.7968980000001</v>
      </c>
      <c r="G24" s="128">
        <f t="shared" si="8"/>
        <v>62.935131172858632</v>
      </c>
      <c r="H24" s="64">
        <f>'L4'!$H$10</f>
        <v>1609.3</v>
      </c>
      <c r="I24" s="64">
        <f>GEW!$E$12+($F24-GEW!$E$12)*SUM(Fasering!$D$5)</f>
        <v>1716.7792493333334</v>
      </c>
      <c r="J24" s="64">
        <f>GEW!$E$12+($F24-GEW!$E$12)*SUM(Fasering!$D$5:$D$6)</f>
        <v>1929.323167896031</v>
      </c>
      <c r="K24" s="64">
        <f>GEW!$E$12+($F24-GEW!$E$12)*SUM(Fasering!$D$5:$D$7)</f>
        <v>2051.2727427362656</v>
      </c>
      <c r="L24" s="64">
        <f>GEW!$E$12+($F24-GEW!$E$12)*SUM(Fasering!$D$5:$D$8)</f>
        <v>2173.2223175765002</v>
      </c>
      <c r="M24" s="64">
        <f>GEW!$E$12+($F24-GEW!$E$12)*SUM(Fasering!$D$5:$D$9)</f>
        <v>2295.1718924167353</v>
      </c>
      <c r="N24" s="64">
        <f>GEW!$E$12+($F24-GEW!$E$12)*SUM(Fasering!$D$5:$D$10)</f>
        <v>2416.8473231597654</v>
      </c>
      <c r="O24" s="77">
        <f>GEW!$E$12+($F24-GEW!$E$12)*SUM(Fasering!$D$5:$D$11)</f>
        <v>2538.7968980000001</v>
      </c>
      <c r="P24" s="126">
        <f t="shared" si="3"/>
        <v>0</v>
      </c>
      <c r="Q24" s="128">
        <f t="shared" si="4"/>
        <v>0</v>
      </c>
      <c r="R24" s="46">
        <f>$P24*SUM(Fasering!$D$5)</f>
        <v>0</v>
      </c>
      <c r="S24" s="46">
        <f>$P24*SUM(Fasering!$D$5:$D$6)</f>
        <v>0</v>
      </c>
      <c r="T24" s="46">
        <f>$P24*SUM(Fasering!$D$5:$D$7)</f>
        <v>0</v>
      </c>
      <c r="U24" s="46">
        <f>$P24*SUM(Fasering!$D$5:$D$8)</f>
        <v>0</v>
      </c>
      <c r="V24" s="46">
        <f>$P24*SUM(Fasering!$D$5:$D$9)</f>
        <v>0</v>
      </c>
      <c r="W24" s="46">
        <f>$P24*SUM(Fasering!$D$5:$D$10)</f>
        <v>0</v>
      </c>
      <c r="X24" s="76">
        <f>$P24*SUM(Fasering!$D$5:$D$11)</f>
        <v>0</v>
      </c>
      <c r="Y24" s="126">
        <f t="shared" si="5"/>
        <v>0</v>
      </c>
      <c r="Z24" s="128">
        <f t="shared" si="6"/>
        <v>0</v>
      </c>
      <c r="AA24" s="75">
        <f>$Y24*SUM(Fasering!$D$5)</f>
        <v>0</v>
      </c>
      <c r="AB24" s="46">
        <f>$Y24*SUM(Fasering!$D$5:$D$6)</f>
        <v>0</v>
      </c>
      <c r="AC24" s="46">
        <f>$Y24*SUM(Fasering!$D$5:$D$7)</f>
        <v>0</v>
      </c>
      <c r="AD24" s="46">
        <f>$Y24*SUM(Fasering!$D$5:$D$8)</f>
        <v>0</v>
      </c>
      <c r="AE24" s="46">
        <f>$Y24*SUM(Fasering!$D$5:$D$9)</f>
        <v>0</v>
      </c>
      <c r="AF24" s="46">
        <f>$Y24*SUM(Fasering!$D$5:$D$10)</f>
        <v>0</v>
      </c>
      <c r="AG24" s="76">
        <f>$Y24*SUM(Fasering!$D$5:$D$11)</f>
        <v>0</v>
      </c>
      <c r="AH24" s="5">
        <f>($AK$2+(I24+R24)*12*7.57%)*SUM(Fasering!$D$5)</f>
        <v>0</v>
      </c>
      <c r="AI24" s="9">
        <f>($AK$2+(J24+S24)*12*7.57%)*SUM(Fasering!$D$5:$D$6)</f>
        <v>486.39894299382598</v>
      </c>
      <c r="AJ24" s="9">
        <f>($AK$2+(K24+T24)*12*7.57%)*SUM(Fasering!$D$5:$D$7)</f>
        <v>810.55398957438115</v>
      </c>
      <c r="AK24" s="9">
        <f>($AK$2+(L24+U24)*12*7.57%)*SUM(Fasering!$D$5:$D$8)</f>
        <v>1167.5780413769203</v>
      </c>
      <c r="AL24" s="9">
        <f>($AK$2+(M24+V24)*12*7.57%)*SUM(Fasering!$D$5:$D$9)</f>
        <v>1557.4710984014439</v>
      </c>
      <c r="AM24" s="9">
        <f>($AK$2+(N24+W24)*12*7.57%)*SUM(Fasering!$D$5:$D$10)</f>
        <v>1979.245924590065</v>
      </c>
      <c r="AN24" s="87">
        <f>($AK$2+(O24+X24)*12*7.57%)*SUM(Fasering!$D$5:$D$11)</f>
        <v>2434.8031021431998</v>
      </c>
      <c r="AO24" s="5">
        <f>($AK$2+(I24+AA24)*12*7.57%)*SUM(Fasering!$D$5)</f>
        <v>0</v>
      </c>
      <c r="AP24" s="9">
        <f>($AK$2+(J24+AB24)*12*7.57%)*SUM(Fasering!$D$5:$D$6)</f>
        <v>486.39894299382598</v>
      </c>
      <c r="AQ24" s="9">
        <f>($AK$2+(K24+AC24)*12*7.57%)*SUM(Fasering!$D$5:$D$7)</f>
        <v>810.55398957438115</v>
      </c>
      <c r="AR24" s="9">
        <f>($AK$2+(L24+AD24)*12*7.57%)*SUM(Fasering!$D$5:$D$8)</f>
        <v>1167.5780413769203</v>
      </c>
      <c r="AS24" s="9">
        <f>($AK$2+(M24+AE24)*12*7.57%)*SUM(Fasering!$D$5:$D$9)</f>
        <v>1557.4710984014439</v>
      </c>
      <c r="AT24" s="9">
        <f>($AK$2+(N24+AF24)*12*7.57%)*SUM(Fasering!$D$5:$D$10)</f>
        <v>1979.245924590065</v>
      </c>
      <c r="AU24" s="87">
        <f>($AK$2+(O24+AG24)*12*7.57%)*SUM(Fasering!$D$5:$D$11)</f>
        <v>2434.8031021431998</v>
      </c>
    </row>
    <row r="25" spans="1:47" x14ac:dyDescent="0.3">
      <c r="A25" s="33">
        <f t="shared" si="7"/>
        <v>17</v>
      </c>
      <c r="B25" s="126">
        <v>24032.65</v>
      </c>
      <c r="C25" s="127"/>
      <c r="D25" s="126">
        <f t="shared" si="0"/>
        <v>30478.206730000002</v>
      </c>
      <c r="E25" s="128">
        <f t="shared" si="1"/>
        <v>755.53500950671673</v>
      </c>
      <c r="F25" s="126">
        <f t="shared" si="2"/>
        <v>2539.8505608333335</v>
      </c>
      <c r="G25" s="128">
        <f t="shared" si="8"/>
        <v>62.961250792226394</v>
      </c>
      <c r="H25" s="64">
        <f>'L4'!$H$10</f>
        <v>1609.3</v>
      </c>
      <c r="I25" s="64">
        <f>GEW!$E$12+($F25-GEW!$E$12)*SUM(Fasering!$D$5)</f>
        <v>1716.7792493333334</v>
      </c>
      <c r="J25" s="64">
        <f>GEW!$E$12+($F25-GEW!$E$12)*SUM(Fasering!$D$5:$D$6)</f>
        <v>1929.5956068488974</v>
      </c>
      <c r="K25" s="64">
        <f>GEW!$E$12+($F25-GEW!$E$12)*SUM(Fasering!$D$5:$D$7)</f>
        <v>2051.7014967448472</v>
      </c>
      <c r="L25" s="64">
        <f>GEW!$E$12+($F25-GEW!$E$12)*SUM(Fasering!$D$5:$D$8)</f>
        <v>2173.8073866407967</v>
      </c>
      <c r="M25" s="64">
        <f>GEW!$E$12+($F25-GEW!$E$12)*SUM(Fasering!$D$5:$D$9)</f>
        <v>2295.9132765367467</v>
      </c>
      <c r="N25" s="64">
        <f>GEW!$E$12+($F25-GEW!$E$12)*SUM(Fasering!$D$5:$D$10)</f>
        <v>2417.7446709373839</v>
      </c>
      <c r="O25" s="77">
        <f>GEW!$E$12+($F25-GEW!$E$12)*SUM(Fasering!$D$5:$D$11)</f>
        <v>2539.8505608333335</v>
      </c>
      <c r="P25" s="126">
        <f t="shared" si="3"/>
        <v>0</v>
      </c>
      <c r="Q25" s="128">
        <f t="shared" si="4"/>
        <v>0</v>
      </c>
      <c r="R25" s="46">
        <f>$P25*SUM(Fasering!$D$5)</f>
        <v>0</v>
      </c>
      <c r="S25" s="46">
        <f>$P25*SUM(Fasering!$D$5:$D$6)</f>
        <v>0</v>
      </c>
      <c r="T25" s="46">
        <f>$P25*SUM(Fasering!$D$5:$D$7)</f>
        <v>0</v>
      </c>
      <c r="U25" s="46">
        <f>$P25*SUM(Fasering!$D$5:$D$8)</f>
        <v>0</v>
      </c>
      <c r="V25" s="46">
        <f>$P25*SUM(Fasering!$D$5:$D$9)</f>
        <v>0</v>
      </c>
      <c r="W25" s="46">
        <f>$P25*SUM(Fasering!$D$5:$D$10)</f>
        <v>0</v>
      </c>
      <c r="X25" s="76">
        <f>$P25*SUM(Fasering!$D$5:$D$11)</f>
        <v>0</v>
      </c>
      <c r="Y25" s="126">
        <f t="shared" si="5"/>
        <v>0</v>
      </c>
      <c r="Z25" s="128">
        <f t="shared" si="6"/>
        <v>0</v>
      </c>
      <c r="AA25" s="75">
        <f>$Y25*SUM(Fasering!$D$5)</f>
        <v>0</v>
      </c>
      <c r="AB25" s="46">
        <f>$Y25*SUM(Fasering!$D$5:$D$6)</f>
        <v>0</v>
      </c>
      <c r="AC25" s="46">
        <f>$Y25*SUM(Fasering!$D$5:$D$7)</f>
        <v>0</v>
      </c>
      <c r="AD25" s="46">
        <f>$Y25*SUM(Fasering!$D$5:$D$8)</f>
        <v>0</v>
      </c>
      <c r="AE25" s="46">
        <f>$Y25*SUM(Fasering!$D$5:$D$9)</f>
        <v>0</v>
      </c>
      <c r="AF25" s="46">
        <f>$Y25*SUM(Fasering!$D$5:$D$10)</f>
        <v>0</v>
      </c>
      <c r="AG25" s="76">
        <f>$Y25*SUM(Fasering!$D$5:$D$11)</f>
        <v>0</v>
      </c>
      <c r="AH25" s="5">
        <f>($AK$2+(I25+R25)*12*7.57%)*SUM(Fasering!$D$5)</f>
        <v>0</v>
      </c>
      <c r="AI25" s="9">
        <f>($AK$2+(J25+S25)*12*7.57%)*SUM(Fasering!$D$5:$D$6)</f>
        <v>486.4629332530053</v>
      </c>
      <c r="AJ25" s="9">
        <f>($AK$2+(K25+T25)*12*7.57%)*SUM(Fasering!$D$5:$D$7)</f>
        <v>810.71247591992108</v>
      </c>
      <c r="AK25" s="9">
        <f>($AK$2+(L25+U25)*12*7.57%)*SUM(Fasering!$D$5:$D$8)</f>
        <v>1167.8731553241566</v>
      </c>
      <c r="AL25" s="9">
        <f>($AK$2+(M25+V25)*12*7.57%)*SUM(Fasering!$D$5:$D$9)</f>
        <v>1557.9449714657119</v>
      </c>
      <c r="AM25" s="9">
        <f>($AK$2+(N25+W25)*12*7.57%)*SUM(Fasering!$D$5:$D$10)</f>
        <v>1979.9401444723101</v>
      </c>
      <c r="AN25" s="87">
        <f>($AK$2+(O25+X25)*12*7.57%)*SUM(Fasering!$D$5:$D$11)</f>
        <v>2435.7602494610001</v>
      </c>
      <c r="AO25" s="5">
        <f>($AK$2+(I25+AA25)*12*7.57%)*SUM(Fasering!$D$5)</f>
        <v>0</v>
      </c>
      <c r="AP25" s="9">
        <f>($AK$2+(J25+AB25)*12*7.57%)*SUM(Fasering!$D$5:$D$6)</f>
        <v>486.4629332530053</v>
      </c>
      <c r="AQ25" s="9">
        <f>($AK$2+(K25+AC25)*12*7.57%)*SUM(Fasering!$D$5:$D$7)</f>
        <v>810.71247591992108</v>
      </c>
      <c r="AR25" s="9">
        <f>($AK$2+(L25+AD25)*12*7.57%)*SUM(Fasering!$D$5:$D$8)</f>
        <v>1167.8731553241566</v>
      </c>
      <c r="AS25" s="9">
        <f>($AK$2+(M25+AE25)*12*7.57%)*SUM(Fasering!$D$5:$D$9)</f>
        <v>1557.9449714657119</v>
      </c>
      <c r="AT25" s="9">
        <f>($AK$2+(N25+AF25)*12*7.57%)*SUM(Fasering!$D$5:$D$10)</f>
        <v>1979.9401444723101</v>
      </c>
      <c r="AU25" s="87">
        <f>($AK$2+(O25+AG25)*12*7.57%)*SUM(Fasering!$D$5:$D$11)</f>
        <v>2435.7602494610001</v>
      </c>
    </row>
    <row r="26" spans="1:47" x14ac:dyDescent="0.3">
      <c r="A26" s="33">
        <f t="shared" si="7"/>
        <v>18</v>
      </c>
      <c r="B26" s="126">
        <v>24949.599999999999</v>
      </c>
      <c r="C26" s="127"/>
      <c r="D26" s="126">
        <f t="shared" si="0"/>
        <v>31641.082719999999</v>
      </c>
      <c r="E26" s="128">
        <f t="shared" si="1"/>
        <v>784.36195231024362</v>
      </c>
      <c r="F26" s="126">
        <f t="shared" si="2"/>
        <v>2636.7568933333332</v>
      </c>
      <c r="G26" s="128">
        <f t="shared" si="8"/>
        <v>65.363496025853635</v>
      </c>
      <c r="H26" s="64">
        <f>'L4'!$H$10</f>
        <v>1609.3</v>
      </c>
      <c r="I26" s="64">
        <f>GEW!$E$12+($F26-GEW!$E$12)*SUM(Fasering!$D$5)</f>
        <v>1716.7792493333334</v>
      </c>
      <c r="J26" s="64">
        <f>GEW!$E$12+($F26-GEW!$E$12)*SUM(Fasering!$D$5:$D$6)</f>
        <v>1954.6520660094743</v>
      </c>
      <c r="K26" s="64">
        <f>GEW!$E$12+($F26-GEW!$E$12)*SUM(Fasering!$D$5:$D$7)</f>
        <v>2091.1343942542476</v>
      </c>
      <c r="L26" s="64">
        <f>GEW!$E$12+($F26-GEW!$E$12)*SUM(Fasering!$D$5:$D$8)</f>
        <v>2227.6167224990209</v>
      </c>
      <c r="M26" s="64">
        <f>GEW!$E$12+($F26-GEW!$E$12)*SUM(Fasering!$D$5:$D$9)</f>
        <v>2364.0990507437946</v>
      </c>
      <c r="N26" s="64">
        <f>GEW!$E$12+($F26-GEW!$E$12)*SUM(Fasering!$D$5:$D$10)</f>
        <v>2500.2745650885599</v>
      </c>
      <c r="O26" s="77">
        <f>GEW!$E$12+($F26-GEW!$E$12)*SUM(Fasering!$D$5:$D$11)</f>
        <v>2636.7568933333332</v>
      </c>
      <c r="P26" s="126">
        <f t="shared" si="3"/>
        <v>0</v>
      </c>
      <c r="Q26" s="128">
        <f t="shared" si="4"/>
        <v>0</v>
      </c>
      <c r="R26" s="46">
        <f>$P26*SUM(Fasering!$D$5)</f>
        <v>0</v>
      </c>
      <c r="S26" s="46">
        <f>$P26*SUM(Fasering!$D$5:$D$6)</f>
        <v>0</v>
      </c>
      <c r="T26" s="46">
        <f>$P26*SUM(Fasering!$D$5:$D$7)</f>
        <v>0</v>
      </c>
      <c r="U26" s="46">
        <f>$P26*SUM(Fasering!$D$5:$D$8)</f>
        <v>0</v>
      </c>
      <c r="V26" s="46">
        <f>$P26*SUM(Fasering!$D$5:$D$9)</f>
        <v>0</v>
      </c>
      <c r="W26" s="46">
        <f>$P26*SUM(Fasering!$D$5:$D$10)</f>
        <v>0</v>
      </c>
      <c r="X26" s="76">
        <f>$P26*SUM(Fasering!$D$5:$D$11)</f>
        <v>0</v>
      </c>
      <c r="Y26" s="126">
        <f t="shared" si="5"/>
        <v>0</v>
      </c>
      <c r="Z26" s="128">
        <f t="shared" si="6"/>
        <v>0</v>
      </c>
      <c r="AA26" s="75">
        <f>$Y26*SUM(Fasering!$D$5)</f>
        <v>0</v>
      </c>
      <c r="AB26" s="46">
        <f>$Y26*SUM(Fasering!$D$5:$D$6)</f>
        <v>0</v>
      </c>
      <c r="AC26" s="46">
        <f>$Y26*SUM(Fasering!$D$5:$D$7)</f>
        <v>0</v>
      </c>
      <c r="AD26" s="46">
        <f>$Y26*SUM(Fasering!$D$5:$D$8)</f>
        <v>0</v>
      </c>
      <c r="AE26" s="46">
        <f>$Y26*SUM(Fasering!$D$5:$D$9)</f>
        <v>0</v>
      </c>
      <c r="AF26" s="46">
        <f>$Y26*SUM(Fasering!$D$5:$D$10)</f>
        <v>0</v>
      </c>
      <c r="AG26" s="76">
        <f>$Y26*SUM(Fasering!$D$5:$D$11)</f>
        <v>0</v>
      </c>
      <c r="AH26" s="5">
        <f>($AK$2+(I26+R26)*12*7.57%)*SUM(Fasering!$D$5)</f>
        <v>0</v>
      </c>
      <c r="AI26" s="9">
        <f>($AK$2+(J26+S26)*12*7.57%)*SUM(Fasering!$D$5:$D$6)</f>
        <v>492.34817579608352</v>
      </c>
      <c r="AJ26" s="9">
        <f>($AK$2+(K26+T26)*12*7.57%)*SUM(Fasering!$D$5:$D$7)</f>
        <v>825.28860977576051</v>
      </c>
      <c r="AK26" s="9">
        <f>($AK$2+(L26+U26)*12*7.57%)*SUM(Fasering!$D$5:$D$8)</f>
        <v>1195.0150544132289</v>
      </c>
      <c r="AL26" s="9">
        <f>($AK$2+(M26+V26)*12*7.57%)*SUM(Fasering!$D$5:$D$9)</f>
        <v>1601.5275097084887</v>
      </c>
      <c r="AM26" s="9">
        <f>($AK$2+(N26+W26)*12*7.57%)*SUM(Fasering!$D$5:$D$10)</f>
        <v>2043.7881806834027</v>
      </c>
      <c r="AN26" s="87">
        <f>($AK$2+(O26+X26)*12*7.57%)*SUM(Fasering!$D$5:$D$11)</f>
        <v>2523.7899619039999</v>
      </c>
      <c r="AO26" s="5">
        <f>($AK$2+(I26+AA26)*12*7.57%)*SUM(Fasering!$D$5)</f>
        <v>0</v>
      </c>
      <c r="AP26" s="9">
        <f>($AK$2+(J26+AB26)*12*7.57%)*SUM(Fasering!$D$5:$D$6)</f>
        <v>492.34817579608352</v>
      </c>
      <c r="AQ26" s="9">
        <f>($AK$2+(K26+AC26)*12*7.57%)*SUM(Fasering!$D$5:$D$7)</f>
        <v>825.28860977576051</v>
      </c>
      <c r="AR26" s="9">
        <f>($AK$2+(L26+AD26)*12*7.57%)*SUM(Fasering!$D$5:$D$8)</f>
        <v>1195.0150544132289</v>
      </c>
      <c r="AS26" s="9">
        <f>($AK$2+(M26+AE26)*12*7.57%)*SUM(Fasering!$D$5:$D$9)</f>
        <v>1601.5275097084887</v>
      </c>
      <c r="AT26" s="9">
        <f>($AK$2+(N26+AF26)*12*7.57%)*SUM(Fasering!$D$5:$D$10)</f>
        <v>2043.7881806834027</v>
      </c>
      <c r="AU26" s="87">
        <f>($AK$2+(O26+AG26)*12*7.57%)*SUM(Fasering!$D$5:$D$11)</f>
        <v>2523.7899619039999</v>
      </c>
    </row>
    <row r="27" spans="1:47" x14ac:dyDescent="0.3">
      <c r="A27" s="33">
        <f t="shared" si="7"/>
        <v>19</v>
      </c>
      <c r="B27" s="126">
        <v>24959.57</v>
      </c>
      <c r="C27" s="127"/>
      <c r="D27" s="126">
        <f t="shared" si="0"/>
        <v>31653.726673999998</v>
      </c>
      <c r="E27" s="128">
        <f t="shared" si="1"/>
        <v>784.67538774265677</v>
      </c>
      <c r="F27" s="126">
        <f t="shared" si="2"/>
        <v>2637.8105561666666</v>
      </c>
      <c r="G27" s="128">
        <f t="shared" si="8"/>
        <v>65.389615645221397</v>
      </c>
      <c r="H27" s="64">
        <f>'L4'!$H$10</f>
        <v>1609.3</v>
      </c>
      <c r="I27" s="64">
        <f>GEW!$E$12+($F27-GEW!$E$12)*SUM(Fasering!$D$5)</f>
        <v>1716.7792493333334</v>
      </c>
      <c r="J27" s="64">
        <f>GEW!$E$12+($F27-GEW!$E$12)*SUM(Fasering!$D$5:$D$6)</f>
        <v>1954.9245049623407</v>
      </c>
      <c r="K27" s="64">
        <f>GEW!$E$12+($F27-GEW!$E$12)*SUM(Fasering!$D$5:$D$7)</f>
        <v>2091.5631482628291</v>
      </c>
      <c r="L27" s="64">
        <f>GEW!$E$12+($F27-GEW!$E$12)*SUM(Fasering!$D$5:$D$8)</f>
        <v>2228.2017915633173</v>
      </c>
      <c r="M27" s="64">
        <f>GEW!$E$12+($F27-GEW!$E$12)*SUM(Fasering!$D$5:$D$9)</f>
        <v>2364.8404348638055</v>
      </c>
      <c r="N27" s="64">
        <f>GEW!$E$12+($F27-GEW!$E$12)*SUM(Fasering!$D$5:$D$10)</f>
        <v>2501.1719128661784</v>
      </c>
      <c r="O27" s="77">
        <f>GEW!$E$12+($F27-GEW!$E$12)*SUM(Fasering!$D$5:$D$11)</f>
        <v>2637.8105561666666</v>
      </c>
      <c r="P27" s="126">
        <f t="shared" si="3"/>
        <v>0</v>
      </c>
      <c r="Q27" s="128">
        <f t="shared" si="4"/>
        <v>0</v>
      </c>
      <c r="R27" s="46">
        <f>$P27*SUM(Fasering!$D$5)</f>
        <v>0</v>
      </c>
      <c r="S27" s="46">
        <f>$P27*SUM(Fasering!$D$5:$D$6)</f>
        <v>0</v>
      </c>
      <c r="T27" s="46">
        <f>$P27*SUM(Fasering!$D$5:$D$7)</f>
        <v>0</v>
      </c>
      <c r="U27" s="46">
        <f>$P27*SUM(Fasering!$D$5:$D$8)</f>
        <v>0</v>
      </c>
      <c r="V27" s="46">
        <f>$P27*SUM(Fasering!$D$5:$D$9)</f>
        <v>0</v>
      </c>
      <c r="W27" s="46">
        <f>$P27*SUM(Fasering!$D$5:$D$10)</f>
        <v>0</v>
      </c>
      <c r="X27" s="76">
        <f>$P27*SUM(Fasering!$D$5:$D$11)</f>
        <v>0</v>
      </c>
      <c r="Y27" s="126">
        <f t="shared" si="5"/>
        <v>0</v>
      </c>
      <c r="Z27" s="128">
        <f t="shared" si="6"/>
        <v>0</v>
      </c>
      <c r="AA27" s="75">
        <f>$Y27*SUM(Fasering!$D$5)</f>
        <v>0</v>
      </c>
      <c r="AB27" s="46">
        <f>$Y27*SUM(Fasering!$D$5:$D$6)</f>
        <v>0</v>
      </c>
      <c r="AC27" s="46">
        <f>$Y27*SUM(Fasering!$D$5:$D$7)</f>
        <v>0</v>
      </c>
      <c r="AD27" s="46">
        <f>$Y27*SUM(Fasering!$D$5:$D$8)</f>
        <v>0</v>
      </c>
      <c r="AE27" s="46">
        <f>$Y27*SUM(Fasering!$D$5:$D$9)</f>
        <v>0</v>
      </c>
      <c r="AF27" s="46">
        <f>$Y27*SUM(Fasering!$D$5:$D$10)</f>
        <v>0</v>
      </c>
      <c r="AG27" s="76">
        <f>$Y27*SUM(Fasering!$D$5:$D$11)</f>
        <v>0</v>
      </c>
      <c r="AH27" s="5">
        <f>($AK$2+(I27+R27)*12*7.57%)*SUM(Fasering!$D$5)</f>
        <v>0</v>
      </c>
      <c r="AI27" s="9">
        <f>($AK$2+(J27+S27)*12*7.57%)*SUM(Fasering!$D$5:$D$6)</f>
        <v>492.41216605526279</v>
      </c>
      <c r="AJ27" s="9">
        <f>($AK$2+(K27+T27)*12*7.57%)*SUM(Fasering!$D$5:$D$7)</f>
        <v>825.44709612130043</v>
      </c>
      <c r="AK27" s="9">
        <f>($AK$2+(L27+U27)*12*7.57%)*SUM(Fasering!$D$5:$D$8)</f>
        <v>1195.310168360465</v>
      </c>
      <c r="AL27" s="9">
        <f>($AK$2+(M27+V27)*12*7.57%)*SUM(Fasering!$D$5:$D$9)</f>
        <v>1602.0013827727564</v>
      </c>
      <c r="AM27" s="9">
        <f>($AK$2+(N27+W27)*12*7.57%)*SUM(Fasering!$D$5:$D$10)</f>
        <v>2044.4824005656476</v>
      </c>
      <c r="AN27" s="87">
        <f>($AK$2+(O27+X27)*12*7.57%)*SUM(Fasering!$D$5:$D$11)</f>
        <v>2524.7471092217997</v>
      </c>
      <c r="AO27" s="5">
        <f>($AK$2+(I27+AA27)*12*7.57%)*SUM(Fasering!$D$5)</f>
        <v>0</v>
      </c>
      <c r="AP27" s="9">
        <f>($AK$2+(J27+AB27)*12*7.57%)*SUM(Fasering!$D$5:$D$6)</f>
        <v>492.41216605526279</v>
      </c>
      <c r="AQ27" s="9">
        <f>($AK$2+(K27+AC27)*12*7.57%)*SUM(Fasering!$D$5:$D$7)</f>
        <v>825.44709612130043</v>
      </c>
      <c r="AR27" s="9">
        <f>($AK$2+(L27+AD27)*12*7.57%)*SUM(Fasering!$D$5:$D$8)</f>
        <v>1195.310168360465</v>
      </c>
      <c r="AS27" s="9">
        <f>($AK$2+(M27+AE27)*12*7.57%)*SUM(Fasering!$D$5:$D$9)</f>
        <v>1602.0013827727564</v>
      </c>
      <c r="AT27" s="9">
        <f>($AK$2+(N27+AF27)*12*7.57%)*SUM(Fasering!$D$5:$D$10)</f>
        <v>2044.4824005656476</v>
      </c>
      <c r="AU27" s="87">
        <f>($AK$2+(O27+AG27)*12*7.57%)*SUM(Fasering!$D$5:$D$11)</f>
        <v>2524.7471092217997</v>
      </c>
    </row>
    <row r="28" spans="1:47" x14ac:dyDescent="0.3">
      <c r="A28" s="33">
        <f t="shared" si="7"/>
        <v>20</v>
      </c>
      <c r="B28" s="126">
        <v>25876.560000000001</v>
      </c>
      <c r="C28" s="127"/>
      <c r="D28" s="126">
        <f t="shared" si="0"/>
        <v>32816.653392</v>
      </c>
      <c r="E28" s="128">
        <f t="shared" si="1"/>
        <v>813.50358806045631</v>
      </c>
      <c r="F28" s="126">
        <f t="shared" si="2"/>
        <v>2734.7211160000002</v>
      </c>
      <c r="G28" s="128">
        <f t="shared" si="8"/>
        <v>67.791965671704688</v>
      </c>
      <c r="H28" s="64">
        <f>'L4'!$H$10</f>
        <v>1609.3</v>
      </c>
      <c r="I28" s="64">
        <f>GEW!$E$12+($F28-GEW!$E$12)*SUM(Fasering!$D$5)</f>
        <v>1716.7792493333334</v>
      </c>
      <c r="J28" s="64">
        <f>GEW!$E$12+($F28-GEW!$E$12)*SUM(Fasering!$D$5:$D$6)</f>
        <v>1979.9820571578339</v>
      </c>
      <c r="K28" s="64">
        <f>GEW!$E$12+($F28-GEW!$E$12)*SUM(Fasering!$D$5:$D$7)</f>
        <v>2130.9977659487936</v>
      </c>
      <c r="L28" s="64">
        <f>GEW!$E$12+($F28-GEW!$E$12)*SUM(Fasering!$D$5:$D$8)</f>
        <v>2282.0134747397537</v>
      </c>
      <c r="M28" s="64">
        <f>GEW!$E$12+($F28-GEW!$E$12)*SUM(Fasering!$D$5:$D$9)</f>
        <v>2433.0291835307135</v>
      </c>
      <c r="N28" s="64">
        <f>GEW!$E$12+($F28-GEW!$E$12)*SUM(Fasering!$D$5:$D$10)</f>
        <v>2583.7054072090405</v>
      </c>
      <c r="O28" s="77">
        <f>GEW!$E$12+($F28-GEW!$E$12)*SUM(Fasering!$D$5:$D$11)</f>
        <v>2734.7211160000002</v>
      </c>
      <c r="P28" s="126">
        <f t="shared" si="3"/>
        <v>0</v>
      </c>
      <c r="Q28" s="128">
        <f t="shared" si="4"/>
        <v>0</v>
      </c>
      <c r="R28" s="46">
        <f>$P28*SUM(Fasering!$D$5)</f>
        <v>0</v>
      </c>
      <c r="S28" s="46">
        <f>$P28*SUM(Fasering!$D$5:$D$6)</f>
        <v>0</v>
      </c>
      <c r="T28" s="46">
        <f>$P28*SUM(Fasering!$D$5:$D$7)</f>
        <v>0</v>
      </c>
      <c r="U28" s="46">
        <f>$P28*SUM(Fasering!$D$5:$D$8)</f>
        <v>0</v>
      </c>
      <c r="V28" s="46">
        <f>$P28*SUM(Fasering!$D$5:$D$9)</f>
        <v>0</v>
      </c>
      <c r="W28" s="46">
        <f>$P28*SUM(Fasering!$D$5:$D$10)</f>
        <v>0</v>
      </c>
      <c r="X28" s="76">
        <f>$P28*SUM(Fasering!$D$5:$D$11)</f>
        <v>0</v>
      </c>
      <c r="Y28" s="126">
        <f t="shared" si="5"/>
        <v>0</v>
      </c>
      <c r="Z28" s="128">
        <f t="shared" si="6"/>
        <v>0</v>
      </c>
      <c r="AA28" s="75">
        <f>$Y28*SUM(Fasering!$D$5)</f>
        <v>0</v>
      </c>
      <c r="AB28" s="46">
        <f>$Y28*SUM(Fasering!$D$5:$D$6)</f>
        <v>0</v>
      </c>
      <c r="AC28" s="46">
        <f>$Y28*SUM(Fasering!$D$5:$D$7)</f>
        <v>0</v>
      </c>
      <c r="AD28" s="46">
        <f>$Y28*SUM(Fasering!$D$5:$D$8)</f>
        <v>0</v>
      </c>
      <c r="AE28" s="46">
        <f>$Y28*SUM(Fasering!$D$5:$D$9)</f>
        <v>0</v>
      </c>
      <c r="AF28" s="46">
        <f>$Y28*SUM(Fasering!$D$5:$D$10)</f>
        <v>0</v>
      </c>
      <c r="AG28" s="76">
        <f>$Y28*SUM(Fasering!$D$5:$D$11)</f>
        <v>0</v>
      </c>
      <c r="AH28" s="5">
        <f>($AK$2+(I28+R28)*12*7.57%)*SUM(Fasering!$D$5)</f>
        <v>0</v>
      </c>
      <c r="AI28" s="9">
        <f>($AK$2+(J28+S28)*12*7.57%)*SUM(Fasering!$D$5:$D$6)</f>
        <v>498.29766532957137</v>
      </c>
      <c r="AJ28" s="9">
        <f>($AK$2+(K28+T28)*12*7.57%)*SUM(Fasering!$D$5:$D$7)</f>
        <v>840.02386583008081</v>
      </c>
      <c r="AK28" s="9">
        <f>($AK$2+(L28+U28)*12*7.57%)*SUM(Fasering!$D$5:$D$8)</f>
        <v>1222.4532514573498</v>
      </c>
      <c r="AL28" s="9">
        <f>($AK$2+(M28+V28)*12*7.57%)*SUM(Fasering!$D$5:$D$9)</f>
        <v>1645.5858222113779</v>
      </c>
      <c r="AM28" s="9">
        <f>($AK$2+(N28+W28)*12*7.57%)*SUM(Fasering!$D$5:$D$10)</f>
        <v>2108.3332220119755</v>
      </c>
      <c r="AN28" s="87">
        <f>($AK$2+(O28+X28)*12*7.57%)*SUM(Fasering!$D$5:$D$11)</f>
        <v>2612.7806617744</v>
      </c>
      <c r="AO28" s="5">
        <f>($AK$2+(I28+AA28)*12*7.57%)*SUM(Fasering!$D$5)</f>
        <v>0</v>
      </c>
      <c r="AP28" s="9">
        <f>($AK$2+(J28+AB28)*12*7.57%)*SUM(Fasering!$D$5:$D$6)</f>
        <v>498.29766532957137</v>
      </c>
      <c r="AQ28" s="9">
        <f>($AK$2+(K28+AC28)*12*7.57%)*SUM(Fasering!$D$5:$D$7)</f>
        <v>840.02386583008081</v>
      </c>
      <c r="AR28" s="9">
        <f>($AK$2+(L28+AD28)*12*7.57%)*SUM(Fasering!$D$5:$D$8)</f>
        <v>1222.4532514573498</v>
      </c>
      <c r="AS28" s="9">
        <f>($AK$2+(M28+AE28)*12*7.57%)*SUM(Fasering!$D$5:$D$9)</f>
        <v>1645.5858222113779</v>
      </c>
      <c r="AT28" s="9">
        <f>($AK$2+(N28+AF28)*12*7.57%)*SUM(Fasering!$D$5:$D$10)</f>
        <v>2108.3332220119755</v>
      </c>
      <c r="AU28" s="87">
        <f>($AK$2+(O28+AG28)*12*7.57%)*SUM(Fasering!$D$5:$D$11)</f>
        <v>2612.7806617744</v>
      </c>
    </row>
    <row r="29" spans="1:47" x14ac:dyDescent="0.3">
      <c r="A29" s="33">
        <f t="shared" si="7"/>
        <v>21</v>
      </c>
      <c r="B29" s="126">
        <v>25886.53</v>
      </c>
      <c r="C29" s="127"/>
      <c r="D29" s="126">
        <f t="shared" si="0"/>
        <v>32829.297345999999</v>
      </c>
      <c r="E29" s="128">
        <f t="shared" si="1"/>
        <v>813.81702349286934</v>
      </c>
      <c r="F29" s="126">
        <f t="shared" si="2"/>
        <v>2735.7747788333331</v>
      </c>
      <c r="G29" s="128">
        <f t="shared" si="8"/>
        <v>67.818085291072435</v>
      </c>
      <c r="H29" s="64">
        <f>'L4'!$H$10</f>
        <v>1609.3</v>
      </c>
      <c r="I29" s="64">
        <f>GEW!$E$12+($F29-GEW!$E$12)*SUM(Fasering!$D$5)</f>
        <v>1716.7792493333334</v>
      </c>
      <c r="J29" s="64">
        <f>GEW!$E$12+($F29-GEW!$E$12)*SUM(Fasering!$D$5:$D$6)</f>
        <v>1980.2544961107003</v>
      </c>
      <c r="K29" s="64">
        <f>GEW!$E$12+($F29-GEW!$E$12)*SUM(Fasering!$D$5:$D$7)</f>
        <v>2131.4265199573751</v>
      </c>
      <c r="L29" s="64">
        <f>GEW!$E$12+($F29-GEW!$E$12)*SUM(Fasering!$D$5:$D$8)</f>
        <v>2282.5985438040498</v>
      </c>
      <c r="M29" s="64">
        <f>GEW!$E$12+($F29-GEW!$E$12)*SUM(Fasering!$D$5:$D$9)</f>
        <v>2433.7705676507244</v>
      </c>
      <c r="N29" s="64">
        <f>GEW!$E$12+($F29-GEW!$E$12)*SUM(Fasering!$D$5:$D$10)</f>
        <v>2584.6027549866585</v>
      </c>
      <c r="O29" s="77">
        <f>GEW!$E$12+($F29-GEW!$E$12)*SUM(Fasering!$D$5:$D$11)</f>
        <v>2735.7747788333331</v>
      </c>
      <c r="P29" s="126">
        <f t="shared" si="3"/>
        <v>0</v>
      </c>
      <c r="Q29" s="128">
        <f t="shared" si="4"/>
        <v>0</v>
      </c>
      <c r="R29" s="46">
        <f>$P29*SUM(Fasering!$D$5)</f>
        <v>0</v>
      </c>
      <c r="S29" s="46">
        <f>$P29*SUM(Fasering!$D$5:$D$6)</f>
        <v>0</v>
      </c>
      <c r="T29" s="46">
        <f>$P29*SUM(Fasering!$D$5:$D$7)</f>
        <v>0</v>
      </c>
      <c r="U29" s="46">
        <f>$P29*SUM(Fasering!$D$5:$D$8)</f>
        <v>0</v>
      </c>
      <c r="V29" s="46">
        <f>$P29*SUM(Fasering!$D$5:$D$9)</f>
        <v>0</v>
      </c>
      <c r="W29" s="46">
        <f>$P29*SUM(Fasering!$D$5:$D$10)</f>
        <v>0</v>
      </c>
      <c r="X29" s="76">
        <f>$P29*SUM(Fasering!$D$5:$D$11)</f>
        <v>0</v>
      </c>
      <c r="Y29" s="126">
        <f t="shared" si="5"/>
        <v>0</v>
      </c>
      <c r="Z29" s="128">
        <f t="shared" si="6"/>
        <v>0</v>
      </c>
      <c r="AA29" s="75">
        <f>$Y29*SUM(Fasering!$D$5)</f>
        <v>0</v>
      </c>
      <c r="AB29" s="46">
        <f>$Y29*SUM(Fasering!$D$5:$D$6)</f>
        <v>0</v>
      </c>
      <c r="AC29" s="46">
        <f>$Y29*SUM(Fasering!$D$5:$D$7)</f>
        <v>0</v>
      </c>
      <c r="AD29" s="46">
        <f>$Y29*SUM(Fasering!$D$5:$D$8)</f>
        <v>0</v>
      </c>
      <c r="AE29" s="46">
        <f>$Y29*SUM(Fasering!$D$5:$D$9)</f>
        <v>0</v>
      </c>
      <c r="AF29" s="46">
        <f>$Y29*SUM(Fasering!$D$5:$D$10)</f>
        <v>0</v>
      </c>
      <c r="AG29" s="76">
        <f>$Y29*SUM(Fasering!$D$5:$D$11)</f>
        <v>0</v>
      </c>
      <c r="AH29" s="5">
        <f>($AK$2+(I29+R29)*12*7.57%)*SUM(Fasering!$D$5)</f>
        <v>0</v>
      </c>
      <c r="AI29" s="9">
        <f>($AK$2+(J29+S29)*12*7.57%)*SUM(Fasering!$D$5:$D$6)</f>
        <v>498.36165558875069</v>
      </c>
      <c r="AJ29" s="9">
        <f>($AK$2+(K29+T29)*12*7.57%)*SUM(Fasering!$D$5:$D$7)</f>
        <v>840.18235217562085</v>
      </c>
      <c r="AK29" s="9">
        <f>($AK$2+(L29+U29)*12*7.57%)*SUM(Fasering!$D$5:$D$8)</f>
        <v>1222.7483654045857</v>
      </c>
      <c r="AL29" s="9">
        <f>($AK$2+(M29+V29)*12*7.57%)*SUM(Fasering!$D$5:$D$9)</f>
        <v>1646.0596952756457</v>
      </c>
      <c r="AM29" s="9">
        <f>($AK$2+(N29+W29)*12*7.57%)*SUM(Fasering!$D$5:$D$10)</f>
        <v>2109.0274418942199</v>
      </c>
      <c r="AN29" s="87">
        <f>($AK$2+(O29+X29)*12*7.57%)*SUM(Fasering!$D$5:$D$11)</f>
        <v>2613.7378090922002</v>
      </c>
      <c r="AO29" s="5">
        <f>($AK$2+(I29+AA29)*12*7.57%)*SUM(Fasering!$D$5)</f>
        <v>0</v>
      </c>
      <c r="AP29" s="9">
        <f>($AK$2+(J29+AB29)*12*7.57%)*SUM(Fasering!$D$5:$D$6)</f>
        <v>498.36165558875069</v>
      </c>
      <c r="AQ29" s="9">
        <f>($AK$2+(K29+AC29)*12*7.57%)*SUM(Fasering!$D$5:$D$7)</f>
        <v>840.18235217562085</v>
      </c>
      <c r="AR29" s="9">
        <f>($AK$2+(L29+AD29)*12*7.57%)*SUM(Fasering!$D$5:$D$8)</f>
        <v>1222.7483654045857</v>
      </c>
      <c r="AS29" s="9">
        <f>($AK$2+(M29+AE29)*12*7.57%)*SUM(Fasering!$D$5:$D$9)</f>
        <v>1646.0596952756457</v>
      </c>
      <c r="AT29" s="9">
        <f>($AK$2+(N29+AF29)*12*7.57%)*SUM(Fasering!$D$5:$D$10)</f>
        <v>2109.0274418942199</v>
      </c>
      <c r="AU29" s="87">
        <f>($AK$2+(O29+AG29)*12*7.57%)*SUM(Fasering!$D$5:$D$11)</f>
        <v>2613.7378090922002</v>
      </c>
    </row>
    <row r="30" spans="1:47" x14ac:dyDescent="0.3">
      <c r="A30" s="33">
        <f t="shared" si="7"/>
        <v>22</v>
      </c>
      <c r="B30" s="126">
        <v>26803.48</v>
      </c>
      <c r="C30" s="127"/>
      <c r="D30" s="126">
        <f t="shared" si="0"/>
        <v>33992.173336</v>
      </c>
      <c r="E30" s="128">
        <f t="shared" si="1"/>
        <v>842.64396629639634</v>
      </c>
      <c r="F30" s="126">
        <f t="shared" si="2"/>
        <v>2832.6811113333333</v>
      </c>
      <c r="G30" s="128">
        <f t="shared" si="8"/>
        <v>70.22033052469969</v>
      </c>
      <c r="H30" s="64">
        <f>'L4'!$H$10</f>
        <v>1609.3</v>
      </c>
      <c r="I30" s="64">
        <f>GEW!$E$12+($F30-GEW!$E$12)*SUM(Fasering!$D$5)</f>
        <v>1716.7792493333334</v>
      </c>
      <c r="J30" s="64">
        <f>GEW!$E$12+($F30-GEW!$E$12)*SUM(Fasering!$D$5:$D$6)</f>
        <v>2005.3109552712772</v>
      </c>
      <c r="K30" s="64">
        <f>GEW!$E$12+($F30-GEW!$E$12)*SUM(Fasering!$D$5:$D$7)</f>
        <v>2170.8594174667755</v>
      </c>
      <c r="L30" s="64">
        <f>GEW!$E$12+($F30-GEW!$E$12)*SUM(Fasering!$D$5:$D$8)</f>
        <v>2336.4078796622744</v>
      </c>
      <c r="M30" s="64">
        <f>GEW!$E$12+($F30-GEW!$E$12)*SUM(Fasering!$D$5:$D$9)</f>
        <v>2501.9563418577727</v>
      </c>
      <c r="N30" s="64">
        <f>GEW!$E$12+($F30-GEW!$E$12)*SUM(Fasering!$D$5:$D$10)</f>
        <v>2667.132649137835</v>
      </c>
      <c r="O30" s="77">
        <f>GEW!$E$12+($F30-GEW!$E$12)*SUM(Fasering!$D$5:$D$11)</f>
        <v>2832.6811113333333</v>
      </c>
      <c r="P30" s="126">
        <f t="shared" si="3"/>
        <v>0</v>
      </c>
      <c r="Q30" s="128">
        <f t="shared" si="4"/>
        <v>0</v>
      </c>
      <c r="R30" s="46">
        <f>$P30*SUM(Fasering!$D$5)</f>
        <v>0</v>
      </c>
      <c r="S30" s="46">
        <f>$P30*SUM(Fasering!$D$5:$D$6)</f>
        <v>0</v>
      </c>
      <c r="T30" s="46">
        <f>$P30*SUM(Fasering!$D$5:$D$7)</f>
        <v>0</v>
      </c>
      <c r="U30" s="46">
        <f>$P30*SUM(Fasering!$D$5:$D$8)</f>
        <v>0</v>
      </c>
      <c r="V30" s="46">
        <f>$P30*SUM(Fasering!$D$5:$D$9)</f>
        <v>0</v>
      </c>
      <c r="W30" s="46">
        <f>$P30*SUM(Fasering!$D$5:$D$10)</f>
        <v>0</v>
      </c>
      <c r="X30" s="76">
        <f>$P30*SUM(Fasering!$D$5:$D$11)</f>
        <v>0</v>
      </c>
      <c r="Y30" s="126">
        <f t="shared" si="5"/>
        <v>0</v>
      </c>
      <c r="Z30" s="128">
        <f t="shared" si="6"/>
        <v>0</v>
      </c>
      <c r="AA30" s="75">
        <f>$Y30*SUM(Fasering!$D$5)</f>
        <v>0</v>
      </c>
      <c r="AB30" s="46">
        <f>$Y30*SUM(Fasering!$D$5:$D$6)</f>
        <v>0</v>
      </c>
      <c r="AC30" s="46">
        <f>$Y30*SUM(Fasering!$D$5:$D$7)</f>
        <v>0</v>
      </c>
      <c r="AD30" s="46">
        <f>$Y30*SUM(Fasering!$D$5:$D$8)</f>
        <v>0</v>
      </c>
      <c r="AE30" s="46">
        <f>$Y30*SUM(Fasering!$D$5:$D$9)</f>
        <v>0</v>
      </c>
      <c r="AF30" s="46">
        <f>$Y30*SUM(Fasering!$D$5:$D$10)</f>
        <v>0</v>
      </c>
      <c r="AG30" s="76">
        <f>$Y30*SUM(Fasering!$D$5:$D$11)</f>
        <v>0</v>
      </c>
      <c r="AH30" s="5">
        <f>($AK$2+(I30+R30)*12*7.57%)*SUM(Fasering!$D$5)</f>
        <v>0</v>
      </c>
      <c r="AI30" s="9">
        <f>($AK$2+(J30+S30)*12*7.57%)*SUM(Fasering!$D$5:$D$6)</f>
        <v>504.24689813182886</v>
      </c>
      <c r="AJ30" s="9">
        <f>($AK$2+(K30+T30)*12*7.57%)*SUM(Fasering!$D$5:$D$7)</f>
        <v>854.75848603146017</v>
      </c>
      <c r="AK30" s="9">
        <f>($AK$2+(L30+U30)*12*7.57%)*SUM(Fasering!$D$5:$D$8)</f>
        <v>1249.8902644936582</v>
      </c>
      <c r="AL30" s="9">
        <f>($AK$2+(M30+V30)*12*7.57%)*SUM(Fasering!$D$5:$D$9)</f>
        <v>1689.6422335184227</v>
      </c>
      <c r="AM30" s="9">
        <f>($AK$2+(N30+W30)*12*7.57%)*SUM(Fasering!$D$5:$D$10)</f>
        <v>2172.8754781053131</v>
      </c>
      <c r="AN30" s="87">
        <f>($AK$2+(O30+X30)*12*7.57%)*SUM(Fasering!$D$5:$D$11)</f>
        <v>2701.7675215352001</v>
      </c>
      <c r="AO30" s="5">
        <f>($AK$2+(I30+AA30)*12*7.57%)*SUM(Fasering!$D$5)</f>
        <v>0</v>
      </c>
      <c r="AP30" s="9">
        <f>($AK$2+(J30+AB30)*12*7.57%)*SUM(Fasering!$D$5:$D$6)</f>
        <v>504.24689813182886</v>
      </c>
      <c r="AQ30" s="9">
        <f>($AK$2+(K30+AC30)*12*7.57%)*SUM(Fasering!$D$5:$D$7)</f>
        <v>854.75848603146017</v>
      </c>
      <c r="AR30" s="9">
        <f>($AK$2+(L30+AD30)*12*7.57%)*SUM(Fasering!$D$5:$D$8)</f>
        <v>1249.8902644936582</v>
      </c>
      <c r="AS30" s="9">
        <f>($AK$2+(M30+AE30)*12*7.57%)*SUM(Fasering!$D$5:$D$9)</f>
        <v>1689.6422335184227</v>
      </c>
      <c r="AT30" s="9">
        <f>($AK$2+(N30+AF30)*12*7.57%)*SUM(Fasering!$D$5:$D$10)</f>
        <v>2172.8754781053131</v>
      </c>
      <c r="AU30" s="87">
        <f>($AK$2+(O30+AG30)*12*7.57%)*SUM(Fasering!$D$5:$D$11)</f>
        <v>2701.7675215352001</v>
      </c>
    </row>
    <row r="31" spans="1:47" x14ac:dyDescent="0.3">
      <c r="A31" s="33">
        <f t="shared" si="7"/>
        <v>23</v>
      </c>
      <c r="B31" s="126">
        <v>27730.44</v>
      </c>
      <c r="C31" s="127"/>
      <c r="D31" s="126">
        <f t="shared" si="0"/>
        <v>35167.744008000001</v>
      </c>
      <c r="E31" s="128">
        <f t="shared" si="1"/>
        <v>871.78560204660903</v>
      </c>
      <c r="F31" s="126">
        <f t="shared" si="2"/>
        <v>2930.6453339999998</v>
      </c>
      <c r="G31" s="128">
        <f t="shared" si="8"/>
        <v>72.648800170550743</v>
      </c>
      <c r="H31" s="64">
        <f>'L4'!$H$10</f>
        <v>1609.3</v>
      </c>
      <c r="I31" s="64">
        <f>GEW!$E$12+($F31-GEW!$E$12)*SUM(Fasering!$D$5)</f>
        <v>1716.7792493333334</v>
      </c>
      <c r="J31" s="64">
        <f>GEW!$E$12+($F31-GEW!$E$12)*SUM(Fasering!$D$5:$D$6)</f>
        <v>2030.6409464196365</v>
      </c>
      <c r="K31" s="64">
        <f>GEW!$E$12+($F31-GEW!$E$12)*SUM(Fasering!$D$5:$D$7)</f>
        <v>2210.7227891613215</v>
      </c>
      <c r="L31" s="64">
        <f>GEW!$E$12+($F31-GEW!$E$12)*SUM(Fasering!$D$5:$D$8)</f>
        <v>2390.8046319030063</v>
      </c>
      <c r="M31" s="64">
        <f>GEW!$E$12+($F31-GEW!$E$12)*SUM(Fasering!$D$5:$D$9)</f>
        <v>2570.8864746446916</v>
      </c>
      <c r="N31" s="64">
        <f>GEW!$E$12+($F31-GEW!$E$12)*SUM(Fasering!$D$5:$D$10)</f>
        <v>2750.563491258315</v>
      </c>
      <c r="O31" s="77">
        <f>GEW!$E$12+($F31-GEW!$E$12)*SUM(Fasering!$D$5:$D$11)</f>
        <v>2930.6453339999998</v>
      </c>
      <c r="P31" s="126">
        <f t="shared" si="3"/>
        <v>0</v>
      </c>
      <c r="Q31" s="128">
        <f t="shared" si="4"/>
        <v>0</v>
      </c>
      <c r="R31" s="46">
        <f>$P31*SUM(Fasering!$D$5)</f>
        <v>0</v>
      </c>
      <c r="S31" s="46">
        <f>$P31*SUM(Fasering!$D$5:$D$6)</f>
        <v>0</v>
      </c>
      <c r="T31" s="46">
        <f>$P31*SUM(Fasering!$D$5:$D$7)</f>
        <v>0</v>
      </c>
      <c r="U31" s="46">
        <f>$P31*SUM(Fasering!$D$5:$D$8)</f>
        <v>0</v>
      </c>
      <c r="V31" s="46">
        <f>$P31*SUM(Fasering!$D$5:$D$9)</f>
        <v>0</v>
      </c>
      <c r="W31" s="46">
        <f>$P31*SUM(Fasering!$D$5:$D$10)</f>
        <v>0</v>
      </c>
      <c r="X31" s="76">
        <f>$P31*SUM(Fasering!$D$5:$D$11)</f>
        <v>0</v>
      </c>
      <c r="Y31" s="126">
        <f t="shared" si="5"/>
        <v>0</v>
      </c>
      <c r="Z31" s="128">
        <f t="shared" si="6"/>
        <v>0</v>
      </c>
      <c r="AA31" s="75">
        <f>$Y31*SUM(Fasering!$D$5)</f>
        <v>0</v>
      </c>
      <c r="AB31" s="46">
        <f>$Y31*SUM(Fasering!$D$5:$D$6)</f>
        <v>0</v>
      </c>
      <c r="AC31" s="46">
        <f>$Y31*SUM(Fasering!$D$5:$D$7)</f>
        <v>0</v>
      </c>
      <c r="AD31" s="46">
        <f>$Y31*SUM(Fasering!$D$5:$D$8)</f>
        <v>0</v>
      </c>
      <c r="AE31" s="46">
        <f>$Y31*SUM(Fasering!$D$5:$D$9)</f>
        <v>0</v>
      </c>
      <c r="AF31" s="46">
        <f>$Y31*SUM(Fasering!$D$5:$D$10)</f>
        <v>0</v>
      </c>
      <c r="AG31" s="76">
        <f>$Y31*SUM(Fasering!$D$5:$D$11)</f>
        <v>0</v>
      </c>
      <c r="AH31" s="5">
        <f>($AK$2+(I31+R31)*12*7.57%)*SUM(Fasering!$D$5)</f>
        <v>0</v>
      </c>
      <c r="AI31" s="9">
        <f>($AK$2+(J31+S31)*12*7.57%)*SUM(Fasering!$D$5:$D$6)</f>
        <v>510.19638766531676</v>
      </c>
      <c r="AJ31" s="9">
        <f>($AK$2+(K31+T31)*12*7.57%)*SUM(Fasering!$D$5:$D$7)</f>
        <v>869.49374208578035</v>
      </c>
      <c r="AK31" s="9">
        <f>($AK$2+(L31+U31)*12*7.57%)*SUM(Fasering!$D$5:$D$8)</f>
        <v>1277.3284615377788</v>
      </c>
      <c r="AL31" s="9">
        <f>($AK$2+(M31+V31)*12*7.57%)*SUM(Fasering!$D$5:$D$9)</f>
        <v>1733.7005460213118</v>
      </c>
      <c r="AM31" s="9">
        <f>($AK$2+(N31+W31)*12*7.57%)*SUM(Fasering!$D$5:$D$10)</f>
        <v>2237.4205194338851</v>
      </c>
      <c r="AN31" s="87">
        <f>($AK$2+(O31+X31)*12*7.57%)*SUM(Fasering!$D$5:$D$11)</f>
        <v>2790.7582214055997</v>
      </c>
      <c r="AO31" s="5">
        <f>($AK$2+(I31+AA31)*12*7.57%)*SUM(Fasering!$D$5)</f>
        <v>0</v>
      </c>
      <c r="AP31" s="9">
        <f>($AK$2+(J31+AB31)*12*7.57%)*SUM(Fasering!$D$5:$D$6)</f>
        <v>510.19638766531676</v>
      </c>
      <c r="AQ31" s="9">
        <f>($AK$2+(K31+AC31)*12*7.57%)*SUM(Fasering!$D$5:$D$7)</f>
        <v>869.49374208578035</v>
      </c>
      <c r="AR31" s="9">
        <f>($AK$2+(L31+AD31)*12*7.57%)*SUM(Fasering!$D$5:$D$8)</f>
        <v>1277.3284615377788</v>
      </c>
      <c r="AS31" s="9">
        <f>($AK$2+(M31+AE31)*12*7.57%)*SUM(Fasering!$D$5:$D$9)</f>
        <v>1733.7005460213118</v>
      </c>
      <c r="AT31" s="9">
        <f>($AK$2+(N31+AF31)*12*7.57%)*SUM(Fasering!$D$5:$D$10)</f>
        <v>2237.4205194338851</v>
      </c>
      <c r="AU31" s="87">
        <f>($AK$2+(O31+AG31)*12*7.57%)*SUM(Fasering!$D$5:$D$11)</f>
        <v>2790.7582214055997</v>
      </c>
    </row>
    <row r="32" spans="1:47" x14ac:dyDescent="0.3">
      <c r="A32" s="33">
        <f t="shared" si="7"/>
        <v>24</v>
      </c>
      <c r="B32" s="126">
        <v>28647.43</v>
      </c>
      <c r="C32" s="127"/>
      <c r="D32" s="126">
        <f t="shared" si="0"/>
        <v>36330.670725999997</v>
      </c>
      <c r="E32" s="128">
        <f t="shared" si="1"/>
        <v>900.61380236440834</v>
      </c>
      <c r="F32" s="126">
        <f t="shared" si="2"/>
        <v>3027.5558938333334</v>
      </c>
      <c r="G32" s="128">
        <f t="shared" si="8"/>
        <v>75.051150197034033</v>
      </c>
      <c r="H32" s="64">
        <f>'L4'!$H$10</f>
        <v>1609.3</v>
      </c>
      <c r="I32" s="64">
        <f>GEW!$E$12+($F32-GEW!$E$12)*SUM(Fasering!$D$5)</f>
        <v>1716.7792493333334</v>
      </c>
      <c r="J32" s="64">
        <f>GEW!$E$12+($F32-GEW!$E$12)*SUM(Fasering!$D$5:$D$6)</f>
        <v>2055.6984986151297</v>
      </c>
      <c r="K32" s="64">
        <f>GEW!$E$12+($F32-GEW!$E$12)*SUM(Fasering!$D$5:$D$7)</f>
        <v>2250.1574068472864</v>
      </c>
      <c r="L32" s="64">
        <f>GEW!$E$12+($F32-GEW!$E$12)*SUM(Fasering!$D$5:$D$8)</f>
        <v>2444.6163150794428</v>
      </c>
      <c r="M32" s="64">
        <f>GEW!$E$12+($F32-GEW!$E$12)*SUM(Fasering!$D$5:$D$9)</f>
        <v>2639.0752233115995</v>
      </c>
      <c r="N32" s="64">
        <f>GEW!$E$12+($F32-GEW!$E$12)*SUM(Fasering!$D$5:$D$10)</f>
        <v>2833.096985601177</v>
      </c>
      <c r="O32" s="77">
        <f>GEW!$E$12+($F32-GEW!$E$12)*SUM(Fasering!$D$5:$D$11)</f>
        <v>3027.5558938333334</v>
      </c>
      <c r="P32" s="126">
        <f t="shared" si="3"/>
        <v>0</v>
      </c>
      <c r="Q32" s="128">
        <f t="shared" si="4"/>
        <v>0</v>
      </c>
      <c r="R32" s="46">
        <f>$P32*SUM(Fasering!$D$5)</f>
        <v>0</v>
      </c>
      <c r="S32" s="46">
        <f>$P32*SUM(Fasering!$D$5:$D$6)</f>
        <v>0</v>
      </c>
      <c r="T32" s="46">
        <f>$P32*SUM(Fasering!$D$5:$D$7)</f>
        <v>0</v>
      </c>
      <c r="U32" s="46">
        <f>$P32*SUM(Fasering!$D$5:$D$8)</f>
        <v>0</v>
      </c>
      <c r="V32" s="46">
        <f>$P32*SUM(Fasering!$D$5:$D$9)</f>
        <v>0</v>
      </c>
      <c r="W32" s="46">
        <f>$P32*SUM(Fasering!$D$5:$D$10)</f>
        <v>0</v>
      </c>
      <c r="X32" s="76">
        <f>$P32*SUM(Fasering!$D$5:$D$11)</f>
        <v>0</v>
      </c>
      <c r="Y32" s="126">
        <f t="shared" si="5"/>
        <v>0</v>
      </c>
      <c r="Z32" s="128">
        <f t="shared" si="6"/>
        <v>0</v>
      </c>
      <c r="AA32" s="75">
        <f>$Y32*SUM(Fasering!$D$5)</f>
        <v>0</v>
      </c>
      <c r="AB32" s="46">
        <f>$Y32*SUM(Fasering!$D$5:$D$6)</f>
        <v>0</v>
      </c>
      <c r="AC32" s="46">
        <f>$Y32*SUM(Fasering!$D$5:$D$7)</f>
        <v>0</v>
      </c>
      <c r="AD32" s="46">
        <f>$Y32*SUM(Fasering!$D$5:$D$8)</f>
        <v>0</v>
      </c>
      <c r="AE32" s="46">
        <f>$Y32*SUM(Fasering!$D$5:$D$9)</f>
        <v>0</v>
      </c>
      <c r="AF32" s="46">
        <f>$Y32*SUM(Fasering!$D$5:$D$10)</f>
        <v>0</v>
      </c>
      <c r="AG32" s="76">
        <f>$Y32*SUM(Fasering!$D$5:$D$11)</f>
        <v>0</v>
      </c>
      <c r="AH32" s="5">
        <f>($AK$2+(I32+R32)*12*7.57%)*SUM(Fasering!$D$5)</f>
        <v>0</v>
      </c>
      <c r="AI32" s="9">
        <f>($AK$2+(J32+S32)*12*7.57%)*SUM(Fasering!$D$5:$D$6)</f>
        <v>516.08188693962541</v>
      </c>
      <c r="AJ32" s="9">
        <f>($AK$2+(K32+T32)*12*7.57%)*SUM(Fasering!$D$5:$D$7)</f>
        <v>884.07051179456107</v>
      </c>
      <c r="AK32" s="9">
        <f>($AK$2+(L32+U32)*12*7.57%)*SUM(Fasering!$D$5:$D$8)</f>
        <v>1304.4715446346636</v>
      </c>
      <c r="AL32" s="9">
        <f>($AK$2+(M32+V32)*12*7.57%)*SUM(Fasering!$D$5:$D$9)</f>
        <v>1777.2849854599333</v>
      </c>
      <c r="AM32" s="9">
        <f>($AK$2+(N32+W32)*12*7.57%)*SUM(Fasering!$D$5:$D$10)</f>
        <v>2301.2713408802133</v>
      </c>
      <c r="AN32" s="87">
        <f>($AK$2+(O32+X32)*12*7.57%)*SUM(Fasering!$D$5:$D$11)</f>
        <v>2878.7917739581999</v>
      </c>
      <c r="AO32" s="5">
        <f>($AK$2+(I32+AA32)*12*7.57%)*SUM(Fasering!$D$5)</f>
        <v>0</v>
      </c>
      <c r="AP32" s="9">
        <f>($AK$2+(J32+AB32)*12*7.57%)*SUM(Fasering!$D$5:$D$6)</f>
        <v>516.08188693962541</v>
      </c>
      <c r="AQ32" s="9">
        <f>($AK$2+(K32+AC32)*12*7.57%)*SUM(Fasering!$D$5:$D$7)</f>
        <v>884.07051179456107</v>
      </c>
      <c r="AR32" s="9">
        <f>($AK$2+(L32+AD32)*12*7.57%)*SUM(Fasering!$D$5:$D$8)</f>
        <v>1304.4715446346636</v>
      </c>
      <c r="AS32" s="9">
        <f>($AK$2+(M32+AE32)*12*7.57%)*SUM(Fasering!$D$5:$D$9)</f>
        <v>1777.2849854599333</v>
      </c>
      <c r="AT32" s="9">
        <f>($AK$2+(N32+AF32)*12*7.57%)*SUM(Fasering!$D$5:$D$10)</f>
        <v>2301.2713408802133</v>
      </c>
      <c r="AU32" s="87">
        <f>($AK$2+(O32+AG32)*12*7.57%)*SUM(Fasering!$D$5:$D$11)</f>
        <v>2878.7917739581999</v>
      </c>
    </row>
    <row r="33" spans="1:47" x14ac:dyDescent="0.3">
      <c r="A33" s="33">
        <f t="shared" si="7"/>
        <v>25</v>
      </c>
      <c r="B33" s="126">
        <v>28657.360000000001</v>
      </c>
      <c r="C33" s="127"/>
      <c r="D33" s="126">
        <f t="shared" si="0"/>
        <v>36343.263952000001</v>
      </c>
      <c r="E33" s="128">
        <f t="shared" si="1"/>
        <v>900.92598028254906</v>
      </c>
      <c r="F33" s="126">
        <f t="shared" si="2"/>
        <v>3028.605329333333</v>
      </c>
      <c r="G33" s="128">
        <f t="shared" si="8"/>
        <v>75.077165023545746</v>
      </c>
      <c r="H33" s="64">
        <f>'L4'!$H$10</f>
        <v>1609.3</v>
      </c>
      <c r="I33" s="64">
        <f>GEW!$E$12+($F33-GEW!$E$12)*SUM(Fasering!$D$5)</f>
        <v>1716.7792493333334</v>
      </c>
      <c r="J33" s="64">
        <f>GEW!$E$12+($F33-GEW!$E$12)*SUM(Fasering!$D$5:$D$6)</f>
        <v>2055.9698445330796</v>
      </c>
      <c r="K33" s="64">
        <f>GEW!$E$12+($F33-GEW!$E$12)*SUM(Fasering!$D$5:$D$7)</f>
        <v>2250.5844406793035</v>
      </c>
      <c r="L33" s="64">
        <f>GEW!$E$12+($F33-GEW!$E$12)*SUM(Fasering!$D$5:$D$8)</f>
        <v>2445.1990368255274</v>
      </c>
      <c r="M33" s="64">
        <f>GEW!$E$12+($F33-GEW!$E$12)*SUM(Fasering!$D$5:$D$9)</f>
        <v>2639.8136329717508</v>
      </c>
      <c r="N33" s="64">
        <f>GEW!$E$12+($F33-GEW!$E$12)*SUM(Fasering!$D$5:$D$10)</f>
        <v>2833.9907331871095</v>
      </c>
      <c r="O33" s="77">
        <f>GEW!$E$12+($F33-GEW!$E$12)*SUM(Fasering!$D$5:$D$11)</f>
        <v>3028.605329333333</v>
      </c>
      <c r="P33" s="126">
        <f t="shared" si="3"/>
        <v>0</v>
      </c>
      <c r="Q33" s="128">
        <f t="shared" si="4"/>
        <v>0</v>
      </c>
      <c r="R33" s="46">
        <f>$P33*SUM(Fasering!$D$5)</f>
        <v>0</v>
      </c>
      <c r="S33" s="46">
        <f>$P33*SUM(Fasering!$D$5:$D$6)</f>
        <v>0</v>
      </c>
      <c r="T33" s="46">
        <f>$P33*SUM(Fasering!$D$5:$D$7)</f>
        <v>0</v>
      </c>
      <c r="U33" s="46">
        <f>$P33*SUM(Fasering!$D$5:$D$8)</f>
        <v>0</v>
      </c>
      <c r="V33" s="46">
        <f>$P33*SUM(Fasering!$D$5:$D$9)</f>
        <v>0</v>
      </c>
      <c r="W33" s="46">
        <f>$P33*SUM(Fasering!$D$5:$D$10)</f>
        <v>0</v>
      </c>
      <c r="X33" s="76">
        <f>$P33*SUM(Fasering!$D$5:$D$11)</f>
        <v>0</v>
      </c>
      <c r="Y33" s="126">
        <f t="shared" si="5"/>
        <v>0</v>
      </c>
      <c r="Z33" s="128">
        <f t="shared" si="6"/>
        <v>0</v>
      </c>
      <c r="AA33" s="75">
        <f>$Y33*SUM(Fasering!$D$5)</f>
        <v>0</v>
      </c>
      <c r="AB33" s="46">
        <f>$Y33*SUM(Fasering!$D$5:$D$6)</f>
        <v>0</v>
      </c>
      <c r="AC33" s="46">
        <f>$Y33*SUM(Fasering!$D$5:$D$7)</f>
        <v>0</v>
      </c>
      <c r="AD33" s="46">
        <f>$Y33*SUM(Fasering!$D$5:$D$8)</f>
        <v>0</v>
      </c>
      <c r="AE33" s="46">
        <f>$Y33*SUM(Fasering!$D$5:$D$9)</f>
        <v>0</v>
      </c>
      <c r="AF33" s="46">
        <f>$Y33*SUM(Fasering!$D$5:$D$10)</f>
        <v>0</v>
      </c>
      <c r="AG33" s="76">
        <f>$Y33*SUM(Fasering!$D$5:$D$11)</f>
        <v>0</v>
      </c>
      <c r="AH33" s="5">
        <f>($AK$2+(I33+R33)*12*7.57%)*SUM(Fasering!$D$5)</f>
        <v>0</v>
      </c>
      <c r="AI33" s="9">
        <f>($AK$2+(J33+S33)*12*7.57%)*SUM(Fasering!$D$5:$D$6)</f>
        <v>516.14562046757419</v>
      </c>
      <c r="AJ33" s="9">
        <f>($AK$2+(K33+T33)*12*7.57%)*SUM(Fasering!$D$5:$D$7)</f>
        <v>884.22836228715971</v>
      </c>
      <c r="AK33" s="9">
        <f>($AK$2+(L33+U33)*12*7.57%)*SUM(Fasering!$D$5:$D$8)</f>
        <v>1304.7654745740872</v>
      </c>
      <c r="AL33" s="9">
        <f>($AK$2+(M33+V33)*12*7.57%)*SUM(Fasering!$D$5:$D$9)</f>
        <v>1777.7569573283567</v>
      </c>
      <c r="AM33" s="9">
        <f>($AK$2+(N33+W33)*12*7.57%)*SUM(Fasering!$D$5:$D$10)</f>
        <v>2301.9627755272231</v>
      </c>
      <c r="AN33" s="87">
        <f>($AK$2+(O33+X33)*12*7.57%)*SUM(Fasering!$D$5:$D$11)</f>
        <v>2879.7450811663998</v>
      </c>
      <c r="AO33" s="5">
        <f>($AK$2+(I33+AA33)*12*7.57%)*SUM(Fasering!$D$5)</f>
        <v>0</v>
      </c>
      <c r="AP33" s="9">
        <f>($AK$2+(J33+AB33)*12*7.57%)*SUM(Fasering!$D$5:$D$6)</f>
        <v>516.14562046757419</v>
      </c>
      <c r="AQ33" s="9">
        <f>($AK$2+(K33+AC33)*12*7.57%)*SUM(Fasering!$D$5:$D$7)</f>
        <v>884.22836228715971</v>
      </c>
      <c r="AR33" s="9">
        <f>($AK$2+(L33+AD33)*12*7.57%)*SUM(Fasering!$D$5:$D$8)</f>
        <v>1304.7654745740872</v>
      </c>
      <c r="AS33" s="9">
        <f>($AK$2+(M33+AE33)*12*7.57%)*SUM(Fasering!$D$5:$D$9)</f>
        <v>1777.7569573283567</v>
      </c>
      <c r="AT33" s="9">
        <f>($AK$2+(N33+AF33)*12*7.57%)*SUM(Fasering!$D$5:$D$10)</f>
        <v>2301.9627755272231</v>
      </c>
      <c r="AU33" s="87">
        <f>($AK$2+(O33+AG33)*12*7.57%)*SUM(Fasering!$D$5:$D$11)</f>
        <v>2879.7450811663998</v>
      </c>
    </row>
    <row r="34" spans="1:47" x14ac:dyDescent="0.3">
      <c r="A34" s="33">
        <f t="shared" si="7"/>
        <v>26</v>
      </c>
      <c r="B34" s="126">
        <v>28657.360000000001</v>
      </c>
      <c r="C34" s="127"/>
      <c r="D34" s="126">
        <f t="shared" si="0"/>
        <v>36343.263952000001</v>
      </c>
      <c r="E34" s="128">
        <f t="shared" si="1"/>
        <v>900.92598028254906</v>
      </c>
      <c r="F34" s="126">
        <f t="shared" si="2"/>
        <v>3028.605329333333</v>
      </c>
      <c r="G34" s="128">
        <f t="shared" si="8"/>
        <v>75.077165023545746</v>
      </c>
      <c r="H34" s="64">
        <f>'L4'!$H$10</f>
        <v>1609.3</v>
      </c>
      <c r="I34" s="64">
        <f>GEW!$E$12+($F34-GEW!$E$12)*SUM(Fasering!$D$5)</f>
        <v>1716.7792493333334</v>
      </c>
      <c r="J34" s="64">
        <f>GEW!$E$12+($F34-GEW!$E$12)*SUM(Fasering!$D$5:$D$6)</f>
        <v>2055.9698445330796</v>
      </c>
      <c r="K34" s="64">
        <f>GEW!$E$12+($F34-GEW!$E$12)*SUM(Fasering!$D$5:$D$7)</f>
        <v>2250.5844406793035</v>
      </c>
      <c r="L34" s="64">
        <f>GEW!$E$12+($F34-GEW!$E$12)*SUM(Fasering!$D$5:$D$8)</f>
        <v>2445.1990368255274</v>
      </c>
      <c r="M34" s="64">
        <f>GEW!$E$12+($F34-GEW!$E$12)*SUM(Fasering!$D$5:$D$9)</f>
        <v>2639.8136329717508</v>
      </c>
      <c r="N34" s="64">
        <f>GEW!$E$12+($F34-GEW!$E$12)*SUM(Fasering!$D$5:$D$10)</f>
        <v>2833.9907331871095</v>
      </c>
      <c r="O34" s="77">
        <f>GEW!$E$12+($F34-GEW!$E$12)*SUM(Fasering!$D$5:$D$11)</f>
        <v>3028.605329333333</v>
      </c>
      <c r="P34" s="126">
        <f t="shared" si="3"/>
        <v>0</v>
      </c>
      <c r="Q34" s="128">
        <f t="shared" si="4"/>
        <v>0</v>
      </c>
      <c r="R34" s="46">
        <f>$P34*SUM(Fasering!$D$5)</f>
        <v>0</v>
      </c>
      <c r="S34" s="46">
        <f>$P34*SUM(Fasering!$D$5:$D$6)</f>
        <v>0</v>
      </c>
      <c r="T34" s="46">
        <f>$P34*SUM(Fasering!$D$5:$D$7)</f>
        <v>0</v>
      </c>
      <c r="U34" s="46">
        <f>$P34*SUM(Fasering!$D$5:$D$8)</f>
        <v>0</v>
      </c>
      <c r="V34" s="46">
        <f>$P34*SUM(Fasering!$D$5:$D$9)</f>
        <v>0</v>
      </c>
      <c r="W34" s="46">
        <f>$P34*SUM(Fasering!$D$5:$D$10)</f>
        <v>0</v>
      </c>
      <c r="X34" s="76">
        <f>$P34*SUM(Fasering!$D$5:$D$11)</f>
        <v>0</v>
      </c>
      <c r="Y34" s="126">
        <f t="shared" si="5"/>
        <v>0</v>
      </c>
      <c r="Z34" s="128">
        <f t="shared" si="6"/>
        <v>0</v>
      </c>
      <c r="AA34" s="75">
        <f>$Y34*SUM(Fasering!$D$5)</f>
        <v>0</v>
      </c>
      <c r="AB34" s="46">
        <f>$Y34*SUM(Fasering!$D$5:$D$6)</f>
        <v>0</v>
      </c>
      <c r="AC34" s="46">
        <f>$Y34*SUM(Fasering!$D$5:$D$7)</f>
        <v>0</v>
      </c>
      <c r="AD34" s="46">
        <f>$Y34*SUM(Fasering!$D$5:$D$8)</f>
        <v>0</v>
      </c>
      <c r="AE34" s="46">
        <f>$Y34*SUM(Fasering!$D$5:$D$9)</f>
        <v>0</v>
      </c>
      <c r="AF34" s="46">
        <f>$Y34*SUM(Fasering!$D$5:$D$10)</f>
        <v>0</v>
      </c>
      <c r="AG34" s="76">
        <f>$Y34*SUM(Fasering!$D$5:$D$11)</f>
        <v>0</v>
      </c>
      <c r="AH34" s="5">
        <f>($AK$2+(I34+R34)*12*7.57%)*SUM(Fasering!$D$5)</f>
        <v>0</v>
      </c>
      <c r="AI34" s="9">
        <f>($AK$2+(J34+S34)*12*7.57%)*SUM(Fasering!$D$5:$D$6)</f>
        <v>516.14562046757419</v>
      </c>
      <c r="AJ34" s="9">
        <f>($AK$2+(K34+T34)*12*7.57%)*SUM(Fasering!$D$5:$D$7)</f>
        <v>884.22836228715971</v>
      </c>
      <c r="AK34" s="9">
        <f>($AK$2+(L34+U34)*12*7.57%)*SUM(Fasering!$D$5:$D$8)</f>
        <v>1304.7654745740872</v>
      </c>
      <c r="AL34" s="9">
        <f>($AK$2+(M34+V34)*12*7.57%)*SUM(Fasering!$D$5:$D$9)</f>
        <v>1777.7569573283567</v>
      </c>
      <c r="AM34" s="9">
        <f>($AK$2+(N34+W34)*12*7.57%)*SUM(Fasering!$D$5:$D$10)</f>
        <v>2301.9627755272231</v>
      </c>
      <c r="AN34" s="87">
        <f>($AK$2+(O34+X34)*12*7.57%)*SUM(Fasering!$D$5:$D$11)</f>
        <v>2879.7450811663998</v>
      </c>
      <c r="AO34" s="5">
        <f>($AK$2+(I34+AA34)*12*7.57%)*SUM(Fasering!$D$5)</f>
        <v>0</v>
      </c>
      <c r="AP34" s="9">
        <f>($AK$2+(J34+AB34)*12*7.57%)*SUM(Fasering!$D$5:$D$6)</f>
        <v>516.14562046757419</v>
      </c>
      <c r="AQ34" s="9">
        <f>($AK$2+(K34+AC34)*12*7.57%)*SUM(Fasering!$D$5:$D$7)</f>
        <v>884.22836228715971</v>
      </c>
      <c r="AR34" s="9">
        <f>($AK$2+(L34+AD34)*12*7.57%)*SUM(Fasering!$D$5:$D$8)</f>
        <v>1304.7654745740872</v>
      </c>
      <c r="AS34" s="9">
        <f>($AK$2+(M34+AE34)*12*7.57%)*SUM(Fasering!$D$5:$D$9)</f>
        <v>1777.7569573283567</v>
      </c>
      <c r="AT34" s="9">
        <f>($AK$2+(N34+AF34)*12*7.57%)*SUM(Fasering!$D$5:$D$10)</f>
        <v>2301.9627755272231</v>
      </c>
      <c r="AU34" s="87">
        <f>($AK$2+(O34+AG34)*12*7.57%)*SUM(Fasering!$D$5:$D$11)</f>
        <v>2879.7450811663998</v>
      </c>
    </row>
    <row r="35" spans="1:47" x14ac:dyDescent="0.3">
      <c r="A35" s="33">
        <f t="shared" si="7"/>
        <v>27</v>
      </c>
      <c r="B35" s="126">
        <v>28667.360000000001</v>
      </c>
      <c r="C35" s="127"/>
      <c r="D35" s="126">
        <f t="shared" si="0"/>
        <v>36355.945952000002</v>
      </c>
      <c r="E35" s="128">
        <f t="shared" si="1"/>
        <v>901.24035885066655</v>
      </c>
      <c r="F35" s="126">
        <f t="shared" si="2"/>
        <v>3029.6621626666665</v>
      </c>
      <c r="G35" s="128">
        <f t="shared" si="8"/>
        <v>75.103363237555541</v>
      </c>
      <c r="H35" s="64">
        <f>'L4'!$H$10</f>
        <v>1609.3</v>
      </c>
      <c r="I35" s="64">
        <f>GEW!$E$12+($F35-GEW!$E$12)*SUM(Fasering!$D$5)</f>
        <v>1716.7792493333334</v>
      </c>
      <c r="J35" s="64">
        <f>GEW!$E$12+($F35-GEW!$E$12)*SUM(Fasering!$D$5:$D$6)</f>
        <v>2056.2431032621334</v>
      </c>
      <c r="K35" s="64">
        <f>GEW!$E$12+($F35-GEW!$E$12)*SUM(Fasering!$D$5:$D$7)</f>
        <v>2251.0144848203081</v>
      </c>
      <c r="L35" s="64">
        <f>GEW!$E$12+($F35-GEW!$E$12)*SUM(Fasering!$D$5:$D$8)</f>
        <v>2445.7858663784823</v>
      </c>
      <c r="M35" s="64">
        <f>GEW!$E$12+($F35-GEW!$E$12)*SUM(Fasering!$D$5:$D$9)</f>
        <v>2640.5572479366569</v>
      </c>
      <c r="N35" s="64">
        <f>GEW!$E$12+($F35-GEW!$E$12)*SUM(Fasering!$D$5:$D$10)</f>
        <v>2834.8907811084919</v>
      </c>
      <c r="O35" s="77">
        <f>GEW!$E$12+($F35-GEW!$E$12)*SUM(Fasering!$D$5:$D$11)</f>
        <v>3029.6621626666665</v>
      </c>
      <c r="P35" s="126">
        <f t="shared" si="3"/>
        <v>0</v>
      </c>
      <c r="Q35" s="128">
        <f t="shared" si="4"/>
        <v>0</v>
      </c>
      <c r="R35" s="46">
        <f>$P35*SUM(Fasering!$D$5)</f>
        <v>0</v>
      </c>
      <c r="S35" s="46">
        <f>$P35*SUM(Fasering!$D$5:$D$6)</f>
        <v>0</v>
      </c>
      <c r="T35" s="46">
        <f>$P35*SUM(Fasering!$D$5:$D$7)</f>
        <v>0</v>
      </c>
      <c r="U35" s="46">
        <f>$P35*SUM(Fasering!$D$5:$D$8)</f>
        <v>0</v>
      </c>
      <c r="V35" s="46">
        <f>$P35*SUM(Fasering!$D$5:$D$9)</f>
        <v>0</v>
      </c>
      <c r="W35" s="46">
        <f>$P35*SUM(Fasering!$D$5:$D$10)</f>
        <v>0</v>
      </c>
      <c r="X35" s="76">
        <f>$P35*SUM(Fasering!$D$5:$D$11)</f>
        <v>0</v>
      </c>
      <c r="Y35" s="126">
        <f t="shared" si="5"/>
        <v>0</v>
      </c>
      <c r="Z35" s="128">
        <f t="shared" si="6"/>
        <v>0</v>
      </c>
      <c r="AA35" s="75">
        <f>$Y35*SUM(Fasering!$D$5)</f>
        <v>0</v>
      </c>
      <c r="AB35" s="46">
        <f>$Y35*SUM(Fasering!$D$5:$D$6)</f>
        <v>0</v>
      </c>
      <c r="AC35" s="46">
        <f>$Y35*SUM(Fasering!$D$5:$D$7)</f>
        <v>0</v>
      </c>
      <c r="AD35" s="46">
        <f>$Y35*SUM(Fasering!$D$5:$D$8)</f>
        <v>0</v>
      </c>
      <c r="AE35" s="46">
        <f>$Y35*SUM(Fasering!$D$5:$D$9)</f>
        <v>0</v>
      </c>
      <c r="AF35" s="46">
        <f>$Y35*SUM(Fasering!$D$5:$D$10)</f>
        <v>0</v>
      </c>
      <c r="AG35" s="76">
        <f>$Y35*SUM(Fasering!$D$5:$D$11)</f>
        <v>0</v>
      </c>
      <c r="AH35" s="5">
        <f>($AK$2+(I35+R35)*12*7.57%)*SUM(Fasering!$D$5)</f>
        <v>0</v>
      </c>
      <c r="AI35" s="9">
        <f>($AK$2+(J35+S35)*12*7.57%)*SUM(Fasering!$D$5:$D$6)</f>
        <v>516.20980327517645</v>
      </c>
      <c r="AJ35" s="9">
        <f>($AK$2+(K35+T35)*12*7.57%)*SUM(Fasering!$D$5:$D$7)</f>
        <v>884.38732552240538</v>
      </c>
      <c r="AK35" s="9">
        <f>($AK$2+(L35+U35)*12*7.57%)*SUM(Fasering!$D$5:$D$8)</f>
        <v>1305.0614765271823</v>
      </c>
      <c r="AL35" s="9">
        <f>($AK$2+(M35+V35)*12*7.57%)*SUM(Fasering!$D$5:$D$9)</f>
        <v>1778.2322562895081</v>
      </c>
      <c r="AM35" s="9">
        <f>($AK$2+(N35+W35)*12*7.57%)*SUM(Fasering!$D$5:$D$10)</f>
        <v>2302.659084335894</v>
      </c>
      <c r="AN35" s="87">
        <f>($AK$2+(O35+X35)*12*7.57%)*SUM(Fasering!$D$5:$D$11)</f>
        <v>2880.7051085663998</v>
      </c>
      <c r="AO35" s="5">
        <f>($AK$2+(I35+AA35)*12*7.57%)*SUM(Fasering!$D$5)</f>
        <v>0</v>
      </c>
      <c r="AP35" s="9">
        <f>($AK$2+(J35+AB35)*12*7.57%)*SUM(Fasering!$D$5:$D$6)</f>
        <v>516.20980327517645</v>
      </c>
      <c r="AQ35" s="9">
        <f>($AK$2+(K35+AC35)*12*7.57%)*SUM(Fasering!$D$5:$D$7)</f>
        <v>884.38732552240538</v>
      </c>
      <c r="AR35" s="9">
        <f>($AK$2+(L35+AD35)*12*7.57%)*SUM(Fasering!$D$5:$D$8)</f>
        <v>1305.0614765271823</v>
      </c>
      <c r="AS35" s="9">
        <f>($AK$2+(M35+AE35)*12*7.57%)*SUM(Fasering!$D$5:$D$9)</f>
        <v>1778.2322562895081</v>
      </c>
      <c r="AT35" s="9">
        <f>($AK$2+(N35+AF35)*12*7.57%)*SUM(Fasering!$D$5:$D$10)</f>
        <v>2302.659084335894</v>
      </c>
      <c r="AU35" s="87">
        <f>($AK$2+(O35+AG35)*12*7.57%)*SUM(Fasering!$D$5:$D$11)</f>
        <v>2880.7051085663998</v>
      </c>
    </row>
    <row r="36" spans="1:47" x14ac:dyDescent="0.3">
      <c r="A36" s="36"/>
      <c r="B36" s="129"/>
      <c r="C36" s="130"/>
      <c r="D36" s="129"/>
      <c r="E36" s="130"/>
      <c r="F36" s="129"/>
      <c r="G36" s="130"/>
      <c r="H36" s="47"/>
      <c r="I36" s="47"/>
      <c r="J36" s="47"/>
      <c r="K36" s="47"/>
      <c r="L36" s="47"/>
      <c r="M36" s="47"/>
      <c r="N36" s="47"/>
      <c r="O36" s="74"/>
      <c r="P36" s="129"/>
      <c r="Q36" s="130"/>
      <c r="R36" s="47"/>
      <c r="S36" s="47"/>
      <c r="T36" s="47"/>
      <c r="U36" s="47"/>
      <c r="V36" s="47"/>
      <c r="W36" s="47"/>
      <c r="X36" s="74"/>
      <c r="Y36" s="129"/>
      <c r="Z36" s="130"/>
      <c r="AA36" s="47"/>
      <c r="AB36" s="47"/>
      <c r="AC36" s="47"/>
      <c r="AD36" s="47"/>
      <c r="AE36" s="47"/>
      <c r="AF36" s="47"/>
      <c r="AG36" s="74"/>
      <c r="AH36" s="88"/>
      <c r="AI36" s="89"/>
      <c r="AJ36" s="89"/>
      <c r="AK36" s="89"/>
      <c r="AL36" s="89"/>
      <c r="AM36" s="89"/>
      <c r="AN36" s="90"/>
      <c r="AO36" s="88"/>
      <c r="AP36" s="89"/>
      <c r="AQ36" s="89"/>
      <c r="AR36" s="89"/>
      <c r="AS36" s="89"/>
      <c r="AT36" s="89"/>
      <c r="AU36" s="90"/>
    </row>
  </sheetData>
  <mergeCells count="166">
    <mergeCell ref="AH4:AN4"/>
    <mergeCell ref="AO4:AU4"/>
    <mergeCell ref="B6:C6"/>
    <mergeCell ref="D6:E6"/>
    <mergeCell ref="F6:G6"/>
    <mergeCell ref="P6:Q6"/>
    <mergeCell ref="Y6:Z6"/>
    <mergeCell ref="B7:C7"/>
    <mergeCell ref="D7:E7"/>
    <mergeCell ref="AA4:AG4"/>
    <mergeCell ref="B5:C5"/>
    <mergeCell ref="D5:E5"/>
    <mergeCell ref="F5:G5"/>
    <mergeCell ref="P5:Q5"/>
    <mergeCell ref="Y5:Z5"/>
    <mergeCell ref="B4:E4"/>
    <mergeCell ref="F4:G4"/>
    <mergeCell ref="P4:Q4"/>
    <mergeCell ref="R4:X4"/>
    <mergeCell ref="Y4:Z4"/>
    <mergeCell ref="H4:O4"/>
    <mergeCell ref="B8:C8"/>
    <mergeCell ref="D8:E8"/>
    <mergeCell ref="F8:G8"/>
    <mergeCell ref="P8:Q8"/>
    <mergeCell ref="Y8:Z8"/>
    <mergeCell ref="B9:C9"/>
    <mergeCell ref="D9:E9"/>
    <mergeCell ref="F9:G9"/>
    <mergeCell ref="P9:Q9"/>
    <mergeCell ref="Y9:Z9"/>
    <mergeCell ref="B10:C10"/>
    <mergeCell ref="D10:E10"/>
    <mergeCell ref="F10:G10"/>
    <mergeCell ref="P10:Q10"/>
    <mergeCell ref="Y10:Z10"/>
    <mergeCell ref="B11:C11"/>
    <mergeCell ref="D11:E11"/>
    <mergeCell ref="F11:G11"/>
    <mergeCell ref="P11:Q11"/>
    <mergeCell ref="Y11:Z11"/>
    <mergeCell ref="B12:C12"/>
    <mergeCell ref="D12:E12"/>
    <mergeCell ref="F12:G12"/>
    <mergeCell ref="P12:Q12"/>
    <mergeCell ref="Y12:Z12"/>
    <mergeCell ref="B13:C13"/>
    <mergeCell ref="D13:E13"/>
    <mergeCell ref="F13:G13"/>
    <mergeCell ref="P13:Q13"/>
    <mergeCell ref="Y13:Z13"/>
    <mergeCell ref="B14:C14"/>
    <mergeCell ref="D14:E14"/>
    <mergeCell ref="F14:G14"/>
    <mergeCell ref="P14:Q14"/>
    <mergeCell ref="Y14:Z14"/>
    <mergeCell ref="B15:C15"/>
    <mergeCell ref="D15:E15"/>
    <mergeCell ref="F15:G15"/>
    <mergeCell ref="P15:Q15"/>
    <mergeCell ref="Y15:Z15"/>
    <mergeCell ref="B16:C16"/>
    <mergeCell ref="D16:E16"/>
    <mergeCell ref="F16:G16"/>
    <mergeCell ref="P16:Q16"/>
    <mergeCell ref="Y16:Z16"/>
    <mergeCell ref="B17:C17"/>
    <mergeCell ref="D17:E17"/>
    <mergeCell ref="F17:G17"/>
    <mergeCell ref="P17:Q17"/>
    <mergeCell ref="Y17:Z17"/>
    <mergeCell ref="B18:C18"/>
    <mergeCell ref="D18:E18"/>
    <mergeCell ref="F18:G18"/>
    <mergeCell ref="P18:Q18"/>
    <mergeCell ref="Y18:Z18"/>
    <mergeCell ref="B19:C19"/>
    <mergeCell ref="D19:E19"/>
    <mergeCell ref="F19:G19"/>
    <mergeCell ref="P19:Q19"/>
    <mergeCell ref="Y19:Z19"/>
    <mergeCell ref="B20:C20"/>
    <mergeCell ref="D20:E20"/>
    <mergeCell ref="F20:G20"/>
    <mergeCell ref="P20:Q20"/>
    <mergeCell ref="Y20:Z20"/>
    <mergeCell ref="B21:C21"/>
    <mergeCell ref="D21:E21"/>
    <mergeCell ref="F21:G21"/>
    <mergeCell ref="P21:Q21"/>
    <mergeCell ref="Y21:Z21"/>
    <mergeCell ref="B22:C22"/>
    <mergeCell ref="D22:E22"/>
    <mergeCell ref="F22:G22"/>
    <mergeCell ref="P22:Q22"/>
    <mergeCell ref="Y22:Z22"/>
    <mergeCell ref="B23:C23"/>
    <mergeCell ref="D23:E23"/>
    <mergeCell ref="F23:G23"/>
    <mergeCell ref="P23:Q23"/>
    <mergeCell ref="Y23:Z23"/>
    <mergeCell ref="B24:C24"/>
    <mergeCell ref="D24:E24"/>
    <mergeCell ref="F24:G24"/>
    <mergeCell ref="P24:Q24"/>
    <mergeCell ref="Y24:Z24"/>
    <mergeCell ref="B25:C25"/>
    <mergeCell ref="D25:E25"/>
    <mergeCell ref="F25:G25"/>
    <mergeCell ref="P25:Q25"/>
    <mergeCell ref="Y25:Z25"/>
    <mergeCell ref="B26:C26"/>
    <mergeCell ref="D26:E26"/>
    <mergeCell ref="F26:G26"/>
    <mergeCell ref="P26:Q26"/>
    <mergeCell ref="Y26:Z26"/>
    <mergeCell ref="B27:C27"/>
    <mergeCell ref="D27:E27"/>
    <mergeCell ref="F27:G27"/>
    <mergeCell ref="P27:Q27"/>
    <mergeCell ref="Y27:Z27"/>
    <mergeCell ref="B28:C28"/>
    <mergeCell ref="D28:E28"/>
    <mergeCell ref="F28:G28"/>
    <mergeCell ref="P28:Q28"/>
    <mergeCell ref="Y28:Z28"/>
    <mergeCell ref="B29:C29"/>
    <mergeCell ref="D29:E29"/>
    <mergeCell ref="F29:G29"/>
    <mergeCell ref="P29:Q29"/>
    <mergeCell ref="Y29:Z29"/>
    <mergeCell ref="B30:C30"/>
    <mergeCell ref="D30:E30"/>
    <mergeCell ref="F30:G30"/>
    <mergeCell ref="P30:Q30"/>
    <mergeCell ref="Y30:Z30"/>
    <mergeCell ref="B31:C31"/>
    <mergeCell ref="D31:E31"/>
    <mergeCell ref="F31:G31"/>
    <mergeCell ref="P31:Q31"/>
    <mergeCell ref="Y31:Z31"/>
    <mergeCell ref="B32:C32"/>
    <mergeCell ref="D32:E32"/>
    <mergeCell ref="F32:G32"/>
    <mergeCell ref="P32:Q32"/>
    <mergeCell ref="Y32:Z32"/>
    <mergeCell ref="B33:C33"/>
    <mergeCell ref="D33:E33"/>
    <mergeCell ref="F33:G33"/>
    <mergeCell ref="P33:Q33"/>
    <mergeCell ref="Y33:Z33"/>
    <mergeCell ref="B36:C36"/>
    <mergeCell ref="D36:E36"/>
    <mergeCell ref="F36:G36"/>
    <mergeCell ref="P36:Q36"/>
    <mergeCell ref="Y36:Z36"/>
    <mergeCell ref="B34:C34"/>
    <mergeCell ref="D34:E34"/>
    <mergeCell ref="F34:G34"/>
    <mergeCell ref="P34:Q34"/>
    <mergeCell ref="Y34:Z34"/>
    <mergeCell ref="B35:C35"/>
    <mergeCell ref="D35:E35"/>
    <mergeCell ref="F35:G35"/>
    <mergeCell ref="P35:Q35"/>
    <mergeCell ref="Y35:Z35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  <colBreaks count="3" manualBreakCount="3">
    <brk id="15" max="1048575" man="1"/>
    <brk id="24" max="1048575" man="1"/>
    <brk id="33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8"/>
  <sheetViews>
    <sheetView zoomScale="80" zoomScaleNormal="80" workbookViewId="0"/>
  </sheetViews>
  <sheetFormatPr defaultRowHeight="15" x14ac:dyDescent="0.3"/>
  <cols>
    <col min="1" max="1" width="4.5" style="24" bestFit="1" customWidth="1"/>
    <col min="2" max="3" width="7.75" style="24" customWidth="1"/>
    <col min="4" max="4" width="8.875" style="24" bestFit="1" customWidth="1"/>
    <col min="5" max="7" width="7.75" style="24" customWidth="1"/>
    <col min="8" max="15" width="11.375" style="24" customWidth="1"/>
    <col min="16" max="17" width="7.75" style="24" customWidth="1"/>
    <col min="18" max="24" width="11.375" style="24" customWidth="1"/>
    <col min="25" max="26" width="7.75" style="24" customWidth="1"/>
    <col min="27" max="33" width="11.375" style="24" customWidth="1"/>
    <col min="34" max="40" width="11.25" customWidth="1"/>
    <col min="41" max="43" width="11.375" customWidth="1"/>
    <col min="44" max="45" width="11.375" style="24" customWidth="1"/>
    <col min="46" max="47" width="11.375" customWidth="1"/>
  </cols>
  <sheetData>
    <row r="1" spans="1:47" s="24" customFormat="1" ht="16.5" x14ac:dyDescent="0.3">
      <c r="A1" s="21" t="s">
        <v>113</v>
      </c>
      <c r="B1" s="21" t="s">
        <v>19</v>
      </c>
      <c r="C1" s="21"/>
      <c r="D1" s="21"/>
      <c r="E1" s="22">
        <v>280</v>
      </c>
      <c r="F1" s="23" t="s">
        <v>114</v>
      </c>
      <c r="G1" s="21"/>
      <c r="H1" s="21"/>
      <c r="I1" s="21"/>
      <c r="L1" s="107">
        <f>D8</f>
        <v>41275</v>
      </c>
      <c r="O1" s="25" t="s">
        <v>115</v>
      </c>
      <c r="AD1"/>
    </row>
    <row r="2" spans="1:47" s="24" customFormat="1" ht="16.5" x14ac:dyDescent="0.3">
      <c r="A2" s="21"/>
      <c r="B2" s="21"/>
      <c r="C2" s="21"/>
      <c r="D2" s="21"/>
      <c r="E2" s="58"/>
      <c r="F2" s="21"/>
      <c r="G2" s="21"/>
      <c r="H2" s="21"/>
      <c r="I2" s="21"/>
      <c r="R2" s="25"/>
      <c r="AG2"/>
      <c r="AH2" s="81" t="str">
        <f>'L4'!$AH$2</f>
        <v>Berekening eindejaarspremie 2014:</v>
      </c>
      <c r="AI2"/>
    </row>
    <row r="3" spans="1:47" s="24" customFormat="1" ht="16.5" x14ac:dyDescent="0.3">
      <c r="A3" s="21"/>
      <c r="B3" s="21"/>
      <c r="C3" s="21"/>
      <c r="D3" s="21"/>
      <c r="E3" s="58"/>
      <c r="F3" s="21" t="s">
        <v>116</v>
      </c>
      <c r="G3" s="21"/>
      <c r="H3" s="21"/>
      <c r="I3" s="21"/>
      <c r="R3" s="25"/>
      <c r="AG3"/>
      <c r="AH3" s="82" t="s">
        <v>169</v>
      </c>
      <c r="AI3"/>
      <c r="AK3" s="83">
        <f>'L4'!$AK$3</f>
        <v>128.56</v>
      </c>
    </row>
    <row r="4" spans="1:47" s="24" customFormat="1" ht="16.5" x14ac:dyDescent="0.3">
      <c r="A4" s="21"/>
      <c r="B4" s="21"/>
      <c r="C4" s="21"/>
      <c r="D4" s="21"/>
      <c r="E4" s="58"/>
      <c r="F4" s="92" t="s">
        <v>117</v>
      </c>
      <c r="G4" s="92"/>
      <c r="H4" s="92"/>
      <c r="I4" s="92"/>
      <c r="J4" s="92"/>
      <c r="K4" s="92"/>
      <c r="L4" s="92"/>
      <c r="N4" s="24" t="s">
        <v>22</v>
      </c>
      <c r="O4" s="72">
        <f>'L4'!O4</f>
        <v>1.2682</v>
      </c>
      <c r="R4" s="25"/>
      <c r="AG4"/>
      <c r="AH4" s="82" t="s">
        <v>72</v>
      </c>
      <c r="AI4"/>
    </row>
    <row r="6" spans="1:47" x14ac:dyDescent="0.3">
      <c r="A6" s="29"/>
      <c r="B6" s="135" t="s">
        <v>23</v>
      </c>
      <c r="C6" s="150"/>
      <c r="D6" s="150"/>
      <c r="E6" s="136"/>
      <c r="F6" s="135" t="s">
        <v>24</v>
      </c>
      <c r="G6" s="136"/>
      <c r="H6" s="147" t="s">
        <v>39</v>
      </c>
      <c r="I6" s="148"/>
      <c r="J6" s="148"/>
      <c r="K6" s="148"/>
      <c r="L6" s="148"/>
      <c r="M6" s="148"/>
      <c r="N6" s="148"/>
      <c r="O6" s="149"/>
      <c r="P6" s="135" t="s">
        <v>25</v>
      </c>
      <c r="Q6" s="138"/>
      <c r="R6" s="147" t="s">
        <v>40</v>
      </c>
      <c r="S6" s="148"/>
      <c r="T6" s="148"/>
      <c r="U6" s="148"/>
      <c r="V6" s="148"/>
      <c r="W6" s="148"/>
      <c r="X6" s="149"/>
      <c r="Y6" s="135" t="s">
        <v>26</v>
      </c>
      <c r="Z6" s="136"/>
      <c r="AA6" s="147" t="s">
        <v>41</v>
      </c>
      <c r="AB6" s="148"/>
      <c r="AC6" s="148"/>
      <c r="AD6" s="148"/>
      <c r="AE6" s="148"/>
      <c r="AF6" s="148"/>
      <c r="AG6" s="149"/>
      <c r="AH6" s="147" t="s">
        <v>177</v>
      </c>
      <c r="AI6" s="148"/>
      <c r="AJ6" s="148"/>
      <c r="AK6" s="148"/>
      <c r="AL6" s="148"/>
      <c r="AM6" s="148"/>
      <c r="AN6" s="149"/>
      <c r="AO6" s="147" t="s">
        <v>178</v>
      </c>
      <c r="AP6" s="148"/>
      <c r="AQ6" s="148"/>
      <c r="AR6" s="148"/>
      <c r="AS6" s="148"/>
      <c r="AT6" s="148"/>
      <c r="AU6" s="149"/>
    </row>
    <row r="7" spans="1:47" x14ac:dyDescent="0.3">
      <c r="A7" s="33"/>
      <c r="B7" s="151">
        <v>1</v>
      </c>
      <c r="C7" s="152"/>
      <c r="D7" s="151"/>
      <c r="E7" s="152"/>
      <c r="F7" s="151"/>
      <c r="G7" s="152"/>
      <c r="H7" s="44" t="s">
        <v>183</v>
      </c>
      <c r="I7" s="44" t="s">
        <v>184</v>
      </c>
      <c r="J7" s="44" t="s">
        <v>33</v>
      </c>
      <c r="K7" s="44" t="s">
        <v>34</v>
      </c>
      <c r="L7" s="44" t="s">
        <v>35</v>
      </c>
      <c r="M7" s="44" t="s">
        <v>36</v>
      </c>
      <c r="N7" s="44" t="s">
        <v>37</v>
      </c>
      <c r="O7" s="111" t="s">
        <v>38</v>
      </c>
      <c r="P7" s="151"/>
      <c r="Q7" s="152"/>
      <c r="R7" s="44" t="s">
        <v>185</v>
      </c>
      <c r="S7" s="44" t="s">
        <v>33</v>
      </c>
      <c r="T7" s="44" t="s">
        <v>34</v>
      </c>
      <c r="U7" s="44" t="s">
        <v>35</v>
      </c>
      <c r="V7" s="44" t="s">
        <v>36</v>
      </c>
      <c r="W7" s="44" t="s">
        <v>37</v>
      </c>
      <c r="X7" s="111" t="s">
        <v>38</v>
      </c>
      <c r="Y7" s="153" t="s">
        <v>28</v>
      </c>
      <c r="Z7" s="152"/>
      <c r="AA7" s="44" t="s">
        <v>185</v>
      </c>
      <c r="AB7" s="44" t="s">
        <v>33</v>
      </c>
      <c r="AC7" s="44" t="s">
        <v>34</v>
      </c>
      <c r="AD7" s="44" t="s">
        <v>35</v>
      </c>
      <c r="AE7" s="44" t="s">
        <v>36</v>
      </c>
      <c r="AF7" s="44" t="s">
        <v>37</v>
      </c>
      <c r="AG7" s="111" t="s">
        <v>38</v>
      </c>
      <c r="AH7" s="44" t="s">
        <v>185</v>
      </c>
      <c r="AI7" s="44" t="s">
        <v>33</v>
      </c>
      <c r="AJ7" s="44" t="s">
        <v>34</v>
      </c>
      <c r="AK7" s="44" t="s">
        <v>35</v>
      </c>
      <c r="AL7" s="44" t="s">
        <v>36</v>
      </c>
      <c r="AM7" s="44" t="s">
        <v>37</v>
      </c>
      <c r="AN7" s="111" t="s">
        <v>38</v>
      </c>
      <c r="AO7" s="44" t="s">
        <v>185</v>
      </c>
      <c r="AP7" s="44" t="s">
        <v>33</v>
      </c>
      <c r="AQ7" s="44" t="s">
        <v>34</v>
      </c>
      <c r="AR7" s="44" t="s">
        <v>35</v>
      </c>
      <c r="AS7" s="44" t="s">
        <v>36</v>
      </c>
      <c r="AT7" s="44" t="s">
        <v>37</v>
      </c>
      <c r="AU7" s="111" t="s">
        <v>38</v>
      </c>
    </row>
    <row r="8" spans="1:47" x14ac:dyDescent="0.3">
      <c r="A8" s="33"/>
      <c r="B8" s="139" t="s">
        <v>31</v>
      </c>
      <c r="C8" s="140"/>
      <c r="D8" s="145">
        <f>'L4'!$D$8</f>
        <v>41275</v>
      </c>
      <c r="E8" s="144"/>
      <c r="F8" s="145">
        <f>D8</f>
        <v>41275</v>
      </c>
      <c r="G8" s="146"/>
      <c r="H8" s="48"/>
      <c r="I8" s="48" t="s">
        <v>179</v>
      </c>
      <c r="J8" s="48" t="s">
        <v>180</v>
      </c>
      <c r="K8" s="48" t="s">
        <v>181</v>
      </c>
      <c r="L8" s="48" t="s">
        <v>181</v>
      </c>
      <c r="M8" s="48" t="s">
        <v>181</v>
      </c>
      <c r="N8" s="48" t="s">
        <v>182</v>
      </c>
      <c r="O8" s="54" t="s">
        <v>181</v>
      </c>
      <c r="P8" s="143"/>
      <c r="Q8" s="144"/>
      <c r="R8" s="48" t="s">
        <v>179</v>
      </c>
      <c r="S8" s="48" t="s">
        <v>180</v>
      </c>
      <c r="T8" s="48" t="s">
        <v>181</v>
      </c>
      <c r="U8" s="48" t="s">
        <v>181</v>
      </c>
      <c r="V8" s="48" t="s">
        <v>181</v>
      </c>
      <c r="W8" s="48" t="s">
        <v>182</v>
      </c>
      <c r="X8" s="54" t="s">
        <v>181</v>
      </c>
      <c r="Y8" s="143"/>
      <c r="Z8" s="144"/>
      <c r="AA8" s="48" t="s">
        <v>179</v>
      </c>
      <c r="AB8" s="48" t="s">
        <v>180</v>
      </c>
      <c r="AC8" s="48" t="s">
        <v>181</v>
      </c>
      <c r="AD8" s="48" t="s">
        <v>181</v>
      </c>
      <c r="AE8" s="48" t="s">
        <v>181</v>
      </c>
      <c r="AF8" s="48" t="s">
        <v>182</v>
      </c>
      <c r="AG8" s="54" t="s">
        <v>181</v>
      </c>
      <c r="AH8" s="48" t="s">
        <v>179</v>
      </c>
      <c r="AI8" s="48" t="s">
        <v>180</v>
      </c>
      <c r="AJ8" s="48" t="s">
        <v>181</v>
      </c>
      <c r="AK8" s="48" t="s">
        <v>181</v>
      </c>
      <c r="AL8" s="48" t="s">
        <v>181</v>
      </c>
      <c r="AM8" s="48" t="s">
        <v>182</v>
      </c>
      <c r="AN8" s="54" t="s">
        <v>181</v>
      </c>
      <c r="AO8" s="48" t="s">
        <v>179</v>
      </c>
      <c r="AP8" s="48" t="s">
        <v>180</v>
      </c>
      <c r="AQ8" s="48" t="s">
        <v>181</v>
      </c>
      <c r="AR8" s="48" t="s">
        <v>181</v>
      </c>
      <c r="AS8" s="48" t="s">
        <v>181</v>
      </c>
      <c r="AT8" s="48" t="s">
        <v>182</v>
      </c>
      <c r="AU8" s="54" t="s">
        <v>181</v>
      </c>
    </row>
    <row r="9" spans="1:47" x14ac:dyDescent="0.3">
      <c r="A9" s="33"/>
      <c r="B9" s="135"/>
      <c r="C9" s="136"/>
      <c r="D9" s="137"/>
      <c r="E9" s="138"/>
      <c r="F9" s="62"/>
      <c r="G9" s="63"/>
      <c r="H9" s="66"/>
      <c r="I9" s="66"/>
      <c r="J9" s="66"/>
      <c r="K9" s="66"/>
      <c r="L9" s="66"/>
      <c r="M9" s="66"/>
      <c r="N9" s="66"/>
      <c r="O9" s="63"/>
      <c r="P9" s="62"/>
      <c r="Q9" s="63"/>
      <c r="R9" s="45"/>
      <c r="S9" s="45"/>
      <c r="T9" s="45"/>
      <c r="U9" s="45"/>
      <c r="V9" s="45"/>
      <c r="W9" s="45"/>
      <c r="X9" s="79"/>
      <c r="Y9" s="62"/>
      <c r="Z9" s="63"/>
      <c r="AA9" s="78"/>
      <c r="AB9" s="45"/>
      <c r="AC9" s="45"/>
      <c r="AD9" s="45"/>
      <c r="AE9" s="45"/>
      <c r="AF9" s="45"/>
      <c r="AG9" s="79"/>
      <c r="AH9" s="84"/>
      <c r="AI9" s="85"/>
      <c r="AJ9" s="85"/>
      <c r="AK9" s="85"/>
      <c r="AL9" s="85"/>
      <c r="AM9" s="85"/>
      <c r="AN9" s="86"/>
      <c r="AO9" s="84"/>
      <c r="AP9" s="85"/>
      <c r="AQ9" s="85"/>
      <c r="AR9" s="85"/>
      <c r="AS9" s="85"/>
      <c r="AT9" s="85"/>
      <c r="AU9" s="86"/>
    </row>
    <row r="10" spans="1:47" x14ac:dyDescent="0.3">
      <c r="A10" s="33">
        <v>0</v>
      </c>
      <c r="B10" s="126">
        <v>17110.62</v>
      </c>
      <c r="C10" s="127"/>
      <c r="D10" s="126">
        <f>B10*$O$4</f>
        <v>21699.688284</v>
      </c>
      <c r="E10" s="128">
        <f t="shared" ref="E10:E37" si="0">D10/40.3399</f>
        <v>537.92122152013269</v>
      </c>
      <c r="F10" s="131">
        <f>B10/12*$O$4</f>
        <v>1808.3073569999999</v>
      </c>
      <c r="G10" s="132"/>
      <c r="H10" s="64">
        <f>'L4'!$H$10</f>
        <v>1609.3</v>
      </c>
      <c r="I10" s="64">
        <f>GEW!$E$12+($F10-GEW!$E$12)*SUM(Fasering!$D$5)</f>
        <v>1716.7792493333334</v>
      </c>
      <c r="J10" s="64">
        <f>GEW!$E$12+($F10-GEW!$E$12)*SUM(Fasering!$D$5:$D$6)</f>
        <v>1740.4450948217559</v>
      </c>
      <c r="K10" s="64">
        <f>GEW!$E$12+($F10-GEW!$E$12)*SUM(Fasering!$D$5:$D$7)</f>
        <v>1754.0236522091625</v>
      </c>
      <c r="L10" s="64">
        <f>GEW!$E$12+($F10-GEW!$E$12)*SUM(Fasering!$D$5:$D$8)</f>
        <v>1767.6022095965689</v>
      </c>
      <c r="M10" s="64">
        <f>GEW!$E$12+($F10-GEW!$E$12)*SUM(Fasering!$D$5:$D$9)</f>
        <v>1781.1807669839752</v>
      </c>
      <c r="N10" s="64">
        <f>GEW!$E$12+($F10-GEW!$E$12)*SUM(Fasering!$D$5:$D$10)</f>
        <v>1794.7287996125935</v>
      </c>
      <c r="O10" s="77">
        <f>GEW!$E$12+($F10-GEW!$E$12)*SUM(Fasering!$D$5:$D$11)</f>
        <v>1808.3073569999999</v>
      </c>
      <c r="P10" s="131">
        <f>((B10&lt;19968.2)*913.03+(B10&gt;19968.2)*(B10&lt;20424.71)*(20424.71-B10+456.51)+(B10&gt;20424.71)*(B10&lt;22659.62)*456.51+(B10&gt;22659.62)*(B10&lt;23116.13)*(23116.13-B10))/12*$O$4</f>
        <v>96.49205383333333</v>
      </c>
      <c r="Q10" s="132">
        <f t="shared" ref="Q10:Q37" si="1">P10/40.3399</f>
        <v>2.3919755337354167</v>
      </c>
      <c r="R10" s="46">
        <f>$P10*SUM(Fasering!$D$5)</f>
        <v>0</v>
      </c>
      <c r="S10" s="46">
        <f>$P10*SUM(Fasering!$D$5:$D$6)</f>
        <v>24.949341738787748</v>
      </c>
      <c r="T10" s="46">
        <f>$P10*SUM(Fasering!$D$5:$D$7)</f>
        <v>39.26432020612684</v>
      </c>
      <c r="U10" s="46">
        <f>$P10*SUM(Fasering!$D$5:$D$8)</f>
        <v>53.579298673465928</v>
      </c>
      <c r="V10" s="46">
        <f>$P10*SUM(Fasering!$D$5:$D$9)</f>
        <v>67.894277140805016</v>
      </c>
      <c r="W10" s="46">
        <f>$P10*SUM(Fasering!$D$5:$D$10)</f>
        <v>82.177075365994256</v>
      </c>
      <c r="X10" s="76">
        <f>$P10*SUM(Fasering!$D$5:$D$11)</f>
        <v>96.49205383333333</v>
      </c>
      <c r="Y10" s="131">
        <f>((B10&lt;19968.2)*456.51+(B10&gt;19968.2)*(B10&lt;20196.46)*(20196.46-B10+228.26)+(B10&gt;20196.46)*(B10&lt;22659.62)*228.26+(B10&gt;22659.62)*(B10&lt;22887.88)*(22887.88-B10))/12*$O$4</f>
        <v>48.245498499999997</v>
      </c>
      <c r="Z10" s="132">
        <f t="shared" ref="Z10:Z37" si="2">Y10/40.3399</f>
        <v>1.1959746677607033</v>
      </c>
      <c r="AA10" s="75">
        <f>$Y10*SUM(Fasering!$D$5)</f>
        <v>0</v>
      </c>
      <c r="AB10" s="46">
        <f>$Y10*SUM(Fasering!$D$5:$D$6)</f>
        <v>12.474534240029346</v>
      </c>
      <c r="AC10" s="46">
        <f>$Y10*SUM(Fasering!$D$5:$D$7)</f>
        <v>19.631945080992917</v>
      </c>
      <c r="AD10" s="46">
        <f>$Y10*SUM(Fasering!$D$5:$D$8)</f>
        <v>26.789355921956485</v>
      </c>
      <c r="AE10" s="46">
        <f>$Y10*SUM(Fasering!$D$5:$D$9)</f>
        <v>33.946766762920056</v>
      </c>
      <c r="AF10" s="46">
        <f>$Y10*SUM(Fasering!$D$5:$D$10)</f>
        <v>41.088087659036432</v>
      </c>
      <c r="AG10" s="76">
        <f>$Y10*SUM(Fasering!$D$5:$D$11)</f>
        <v>48.245498499999997</v>
      </c>
      <c r="AH10" s="5">
        <f>($AK$3+(I10+R10)*12*7.57%)*SUM(Fasering!$D$5)</f>
        <v>0</v>
      </c>
      <c r="AI10" s="9">
        <f>($AK$3+(J10+S10)*12*7.57%)*SUM(Fasering!$D$5:$D$6)</f>
        <v>447.89548416487969</v>
      </c>
      <c r="AJ10" s="9">
        <f>($AK$3+(K10+T10)*12*7.57%)*SUM(Fasering!$D$5:$D$7)</f>
        <v>715.19146786087799</v>
      </c>
      <c r="AK10" s="9">
        <f>($AK$3+(L10+U10)*12*7.57%)*SUM(Fasering!$D$5:$D$8)</f>
        <v>990.00558170919805</v>
      </c>
      <c r="AL10" s="9">
        <f>($AK$3+(M10+V10)*12*7.57%)*SUM(Fasering!$D$5:$D$9)</f>
        <v>1272.3378257098404</v>
      </c>
      <c r="AM10" s="9">
        <f>($AK$3+(N10+W10)*12*7.57%)*SUM(Fasering!$D$5:$D$10)</f>
        <v>1561.5281813418708</v>
      </c>
      <c r="AN10" s="87">
        <f>($AK$3+(O10+X10)*12*7.57%)*SUM(Fasering!$D$5:$D$11)</f>
        <v>1858.8797848009999</v>
      </c>
      <c r="AO10" s="5">
        <f>($AK$3+(I10+AA10)*12*7.57%)*SUM(Fasering!$D$5)</f>
        <v>0</v>
      </c>
      <c r="AP10" s="9">
        <f>($AK$3+(J10+AB10)*12*7.57%)*SUM(Fasering!$D$5:$D$6)</f>
        <v>444.96541063222679</v>
      </c>
      <c r="AQ10" s="9">
        <f>($AK$3+(K10+AC10)*12*7.57%)*SUM(Fasering!$D$5:$D$7)</f>
        <v>707.93447824544864</v>
      </c>
      <c r="AR10" s="9">
        <f>($AK$3+(L10+AD10)*12*7.57%)*SUM(Fasering!$D$5:$D$8)</f>
        <v>976.49250054649201</v>
      </c>
      <c r="AS10" s="9">
        <f>($AK$3+(M10+AE10)*12*7.57%)*SUM(Fasering!$D$5:$D$9)</f>
        <v>1250.6394775353572</v>
      </c>
      <c r="AT10" s="9">
        <f>($AK$3+(N10+AF10)*12*7.57%)*SUM(Fasering!$D$5:$D$10)</f>
        <v>1529.7402916084195</v>
      </c>
      <c r="AU10" s="87">
        <f>($AK$3+(O10+AG10)*12*7.57%)*SUM(Fasering!$D$5:$D$11)</f>
        <v>1815.0526139361998</v>
      </c>
    </row>
    <row r="11" spans="1:47" x14ac:dyDescent="0.3">
      <c r="A11" s="33">
        <f t="shared" ref="A11:A37" si="3">+A10+1</f>
        <v>1</v>
      </c>
      <c r="B11" s="126">
        <v>17440.61</v>
      </c>
      <c r="C11" s="127"/>
      <c r="D11" s="126">
        <f>B11*$O$4</f>
        <v>22118.181602000001</v>
      </c>
      <c r="E11" s="128">
        <f t="shared" si="0"/>
        <v>548.29539988943952</v>
      </c>
      <c r="F11" s="131">
        <f>B11/12*$O$4</f>
        <v>1843.1818001666668</v>
      </c>
      <c r="G11" s="132">
        <f t="shared" ref="G11:G37" si="4">F11/40.3399</f>
        <v>45.691283324119958</v>
      </c>
      <c r="H11" s="64">
        <f>'L4'!$H$10</f>
        <v>1609.3</v>
      </c>
      <c r="I11" s="64">
        <f>GEW!$E$12+($F11-GEW!$E$12)*SUM(Fasering!$D$5)</f>
        <v>1716.7792493333334</v>
      </c>
      <c r="J11" s="64">
        <f>GEW!$E$12+($F11-GEW!$E$12)*SUM(Fasering!$D$5:$D$6)</f>
        <v>1749.4623596217982</v>
      </c>
      <c r="K11" s="64">
        <f>GEW!$E$12+($F11-GEW!$E$12)*SUM(Fasering!$D$5:$D$7)</f>
        <v>1768.2146788181674</v>
      </c>
      <c r="L11" s="64">
        <f>GEW!$E$12+($F11-GEW!$E$12)*SUM(Fasering!$D$5:$D$8)</f>
        <v>1786.9669980145366</v>
      </c>
      <c r="M11" s="64">
        <f>GEW!$E$12+($F11-GEW!$E$12)*SUM(Fasering!$D$5:$D$9)</f>
        <v>1805.7193172109057</v>
      </c>
      <c r="N11" s="64">
        <f>GEW!$E$12+($F11-GEW!$E$12)*SUM(Fasering!$D$5:$D$10)</f>
        <v>1824.4294809702976</v>
      </c>
      <c r="O11" s="77">
        <f>GEW!$E$12+($F11-GEW!$E$12)*SUM(Fasering!$D$5:$D$11)</f>
        <v>1843.1818001666668</v>
      </c>
      <c r="P11" s="131">
        <f>((B11&lt;19968.2)*913.03+(B11&gt;19968.2)*(B11&lt;20424.71)*(20424.71-B11+456.51)+(B11&gt;20424.71)*(B11&lt;22659.62)*456.51+(B11&gt;22659.62)*(B11&lt;23116.13)*(23116.13-B11))/12*$O$4</f>
        <v>96.49205383333333</v>
      </c>
      <c r="Q11" s="132">
        <f t="shared" si="1"/>
        <v>2.3919755337354167</v>
      </c>
      <c r="R11" s="46">
        <f>$P11*SUM(Fasering!$D$5)</f>
        <v>0</v>
      </c>
      <c r="S11" s="46">
        <f>$P11*SUM(Fasering!$D$5:$D$6)</f>
        <v>24.949341738787748</v>
      </c>
      <c r="T11" s="46">
        <f>$P11*SUM(Fasering!$D$5:$D$7)</f>
        <v>39.26432020612684</v>
      </c>
      <c r="U11" s="46">
        <f>$P11*SUM(Fasering!$D$5:$D$8)</f>
        <v>53.579298673465928</v>
      </c>
      <c r="V11" s="46">
        <f>$P11*SUM(Fasering!$D$5:$D$9)</f>
        <v>67.894277140805016</v>
      </c>
      <c r="W11" s="46">
        <f>$P11*SUM(Fasering!$D$5:$D$10)</f>
        <v>82.177075365994256</v>
      </c>
      <c r="X11" s="76">
        <f>$P11*SUM(Fasering!$D$5:$D$11)</f>
        <v>96.49205383333333</v>
      </c>
      <c r="Y11" s="131">
        <f>((B11&lt;19968.2)*456.51+(B11&gt;19968.2)*(B11&lt;20196.46)*(20196.46-B11+228.26)+(B11&gt;20196.46)*(B11&lt;22659.62)*228.26+(B11&gt;22659.62)*(B11&lt;22887.88)*(22887.88-B11))/12*$O$4</f>
        <v>48.245498499999997</v>
      </c>
      <c r="Z11" s="132">
        <f t="shared" si="2"/>
        <v>1.1959746677607033</v>
      </c>
      <c r="AA11" s="75">
        <f>$Y11*SUM(Fasering!$D$5)</f>
        <v>0</v>
      </c>
      <c r="AB11" s="46">
        <f>$Y11*SUM(Fasering!$D$5:$D$6)</f>
        <v>12.474534240029346</v>
      </c>
      <c r="AC11" s="46">
        <f>$Y11*SUM(Fasering!$D$5:$D$7)</f>
        <v>19.631945080992917</v>
      </c>
      <c r="AD11" s="46">
        <f>$Y11*SUM(Fasering!$D$5:$D$8)</f>
        <v>26.789355921956485</v>
      </c>
      <c r="AE11" s="46">
        <f>$Y11*SUM(Fasering!$D$5:$D$9)</f>
        <v>33.946766762920056</v>
      </c>
      <c r="AF11" s="46">
        <f>$Y11*SUM(Fasering!$D$5:$D$10)</f>
        <v>41.088087659036432</v>
      </c>
      <c r="AG11" s="76">
        <f>$Y11*SUM(Fasering!$D$5:$D$11)</f>
        <v>48.245498499999997</v>
      </c>
      <c r="AH11" s="5">
        <f>($AK$3+(I11+R11)*12*7.57%)*SUM(Fasering!$D$5)</f>
        <v>0</v>
      </c>
      <c r="AI11" s="9">
        <f>($AK$3+(J11+S11)*12*7.57%)*SUM(Fasering!$D$5:$D$6)</f>
        <v>450.01345263294274</v>
      </c>
      <c r="AJ11" s="9">
        <f>($AK$3+(K11+T11)*12*7.57%)*SUM(Fasering!$D$5:$D$7)</f>
        <v>720.43709566074529</v>
      </c>
      <c r="AK11" s="9">
        <f>($AK$3+(L11+U11)*12*7.57%)*SUM(Fasering!$D$5:$D$8)</f>
        <v>999.77335015938957</v>
      </c>
      <c r="AL11" s="9">
        <f>($AK$3+(M11+V11)*12*7.57%)*SUM(Fasering!$D$5:$D$9)</f>
        <v>1288.0222161288752</v>
      </c>
      <c r="AM11" s="9">
        <f>($AK$3+(N11+W11)*12*7.57%)*SUM(Fasering!$D$5:$D$10)</f>
        <v>1584.5056757192069</v>
      </c>
      <c r="AN11" s="87">
        <f>($AK$3+(O11+X11)*12*7.57%)*SUM(Fasering!$D$5:$D$11)</f>
        <v>1890.5597289735999</v>
      </c>
      <c r="AO11" s="5">
        <f>($AK$3+(I11+AA11)*12*7.57%)*SUM(Fasering!$D$5)</f>
        <v>0</v>
      </c>
      <c r="AP11" s="9">
        <f>($AK$3+(J11+AB11)*12*7.57%)*SUM(Fasering!$D$5:$D$6)</f>
        <v>447.08337910028985</v>
      </c>
      <c r="AQ11" s="9">
        <f>($AK$3+(K11+AC11)*12*7.57%)*SUM(Fasering!$D$5:$D$7)</f>
        <v>713.18010604531605</v>
      </c>
      <c r="AR11" s="9">
        <f>($AK$3+(L11+AD11)*12*7.57%)*SUM(Fasering!$D$5:$D$8)</f>
        <v>986.26026899668352</v>
      </c>
      <c r="AS11" s="9">
        <f>($AK$3+(M11+AE11)*12*7.57%)*SUM(Fasering!$D$5:$D$9)</f>
        <v>1266.323867954392</v>
      </c>
      <c r="AT11" s="9">
        <f>($AK$3+(N11+AF11)*12*7.57%)*SUM(Fasering!$D$5:$D$10)</f>
        <v>1552.7177859857559</v>
      </c>
      <c r="AU11" s="87">
        <f>($AK$3+(O11+AG11)*12*7.57%)*SUM(Fasering!$D$5:$D$11)</f>
        <v>1846.7325581088</v>
      </c>
    </row>
    <row r="12" spans="1:47" x14ac:dyDescent="0.3">
      <c r="A12" s="33">
        <f t="shared" si="3"/>
        <v>2</v>
      </c>
      <c r="B12" s="126">
        <v>17814.82</v>
      </c>
      <c r="C12" s="127"/>
      <c r="D12" s="126">
        <f>B12*$O$4</f>
        <v>22592.754723999999</v>
      </c>
      <c r="E12" s="128">
        <f t="shared" si="0"/>
        <v>560.05976028696148</v>
      </c>
      <c r="F12" s="131">
        <f>B12/12*$O$4</f>
        <v>1882.7295603333334</v>
      </c>
      <c r="G12" s="132">
        <f t="shared" si="4"/>
        <v>46.671646690580133</v>
      </c>
      <c r="H12" s="64">
        <f>'L4'!$H$10</f>
        <v>1609.3</v>
      </c>
      <c r="I12" s="64">
        <f>GEW!$E$12+($F12-GEW!$E$12)*SUM(Fasering!$D$5)</f>
        <v>1716.7792493333334</v>
      </c>
      <c r="J12" s="64">
        <f>GEW!$E$12+($F12-GEW!$E$12)*SUM(Fasering!$D$5:$D$6)</f>
        <v>1759.6879745217159</v>
      </c>
      <c r="K12" s="64">
        <f>GEW!$E$12+($F12-GEW!$E$12)*SUM(Fasering!$D$5:$D$7)</f>
        <v>1784.307360618694</v>
      </c>
      <c r="L12" s="64">
        <f>GEW!$E$12+($F12-GEW!$E$12)*SUM(Fasering!$D$5:$D$8)</f>
        <v>1808.9267467156719</v>
      </c>
      <c r="M12" s="64">
        <f>GEW!$E$12+($F12-GEW!$E$12)*SUM(Fasering!$D$5:$D$9)</f>
        <v>1833.5461328126501</v>
      </c>
      <c r="N12" s="64">
        <f>GEW!$E$12+($F12-GEW!$E$12)*SUM(Fasering!$D$5:$D$10)</f>
        <v>1858.1101742363553</v>
      </c>
      <c r="O12" s="77">
        <f>GEW!$E$12+($F12-GEW!$E$12)*SUM(Fasering!$D$5:$D$11)</f>
        <v>1882.7295603333334</v>
      </c>
      <c r="P12" s="131">
        <f>((B12&lt;19968.2)*913.03+(B12&gt;19968.2)*(B12&lt;20424.71)*(20424.71-B12+456.51)+(B12&gt;20424.71)*(B12&lt;22659.62)*456.51+(B12&gt;22659.62)*(B12&lt;23116.13)*(23116.13-B12))/12*$O$4</f>
        <v>96.49205383333333</v>
      </c>
      <c r="Q12" s="132">
        <f t="shared" si="1"/>
        <v>2.3919755337354167</v>
      </c>
      <c r="R12" s="46">
        <f>$P12*SUM(Fasering!$D$5)</f>
        <v>0</v>
      </c>
      <c r="S12" s="46">
        <f>$P12*SUM(Fasering!$D$5:$D$6)</f>
        <v>24.949341738787748</v>
      </c>
      <c r="T12" s="46">
        <f>$P12*SUM(Fasering!$D$5:$D$7)</f>
        <v>39.26432020612684</v>
      </c>
      <c r="U12" s="46">
        <f>$P12*SUM(Fasering!$D$5:$D$8)</f>
        <v>53.579298673465928</v>
      </c>
      <c r="V12" s="46">
        <f>$P12*SUM(Fasering!$D$5:$D$9)</f>
        <v>67.894277140805016</v>
      </c>
      <c r="W12" s="46">
        <f>$P12*SUM(Fasering!$D$5:$D$10)</f>
        <v>82.177075365994256</v>
      </c>
      <c r="X12" s="76">
        <f>$P12*SUM(Fasering!$D$5:$D$11)</f>
        <v>96.49205383333333</v>
      </c>
      <c r="Y12" s="131">
        <f>((B12&lt;19968.2)*456.51+(B12&gt;19968.2)*(B12&lt;20196.46)*(20196.46-B12+228.26)+(B12&gt;20196.46)*(B12&lt;22659.62)*228.26+(B12&gt;22659.62)*(B12&lt;22887.88)*(22887.88-B12))/12*$O$4</f>
        <v>48.245498499999997</v>
      </c>
      <c r="Z12" s="132">
        <f t="shared" si="2"/>
        <v>1.1959746677607033</v>
      </c>
      <c r="AA12" s="75">
        <f>$Y12*SUM(Fasering!$D$5)</f>
        <v>0</v>
      </c>
      <c r="AB12" s="46">
        <f>$Y12*SUM(Fasering!$D$5:$D$6)</f>
        <v>12.474534240029346</v>
      </c>
      <c r="AC12" s="46">
        <f>$Y12*SUM(Fasering!$D$5:$D$7)</f>
        <v>19.631945080992917</v>
      </c>
      <c r="AD12" s="46">
        <f>$Y12*SUM(Fasering!$D$5:$D$8)</f>
        <v>26.789355921956485</v>
      </c>
      <c r="AE12" s="46">
        <f>$Y12*SUM(Fasering!$D$5:$D$9)</f>
        <v>33.946766762920056</v>
      </c>
      <c r="AF12" s="46">
        <f>$Y12*SUM(Fasering!$D$5:$D$10)</f>
        <v>41.088087659036432</v>
      </c>
      <c r="AG12" s="76">
        <f>$Y12*SUM(Fasering!$D$5:$D$11)</f>
        <v>48.245498499999997</v>
      </c>
      <c r="AH12" s="5">
        <f>($AK$3+(I12+R12)*12*7.57%)*SUM(Fasering!$D$5)</f>
        <v>0</v>
      </c>
      <c r="AI12" s="9">
        <f>($AK$3+(J12+S12)*12*7.57%)*SUM(Fasering!$D$5:$D$6)</f>
        <v>452.41523747622244</v>
      </c>
      <c r="AJ12" s="9">
        <f>($AK$3+(K12+T12)*12*7.57%)*SUM(Fasering!$D$5:$D$7)</f>
        <v>726.38565888686855</v>
      </c>
      <c r="AK12" s="9">
        <f>($AK$3+(L12+U12)*12*7.57%)*SUM(Fasering!$D$5:$D$8)</f>
        <v>1010.8500392461682</v>
      </c>
      <c r="AL12" s="9">
        <f>($AK$3+(M12+V12)*12*7.57%)*SUM(Fasering!$D$5:$D$9)</f>
        <v>1305.8083785541216</v>
      </c>
      <c r="AM12" s="9">
        <f>($AK$3+(N12+W12)*12*7.57%)*SUM(Fasering!$D$5:$D$10)</f>
        <v>1610.5622476484866</v>
      </c>
      <c r="AN12" s="87">
        <f>($AK$3+(O12+X12)*12*7.57%)*SUM(Fasering!$D$5:$D$11)</f>
        <v>1926.484914309</v>
      </c>
      <c r="AO12" s="5">
        <f>($AK$3+(I12+AA12)*12*7.57%)*SUM(Fasering!$D$5)</f>
        <v>0</v>
      </c>
      <c r="AP12" s="9">
        <f>($AK$3+(J12+AB12)*12*7.57%)*SUM(Fasering!$D$5:$D$6)</f>
        <v>449.48516394356955</v>
      </c>
      <c r="AQ12" s="9">
        <f>($AK$3+(K12+AC12)*12*7.57%)*SUM(Fasering!$D$5:$D$7)</f>
        <v>719.12866927143943</v>
      </c>
      <c r="AR12" s="9">
        <f>($AK$3+(L12+AD12)*12*7.57%)*SUM(Fasering!$D$5:$D$8)</f>
        <v>997.33695808346204</v>
      </c>
      <c r="AS12" s="9">
        <f>($AK$3+(M12+AE12)*12*7.57%)*SUM(Fasering!$D$5:$D$9)</f>
        <v>1284.1100303796381</v>
      </c>
      <c r="AT12" s="9">
        <f>($AK$3+(N12+AF12)*12*7.57%)*SUM(Fasering!$D$5:$D$10)</f>
        <v>1578.7743579150356</v>
      </c>
      <c r="AU12" s="87">
        <f>($AK$3+(O12+AG12)*12*7.57%)*SUM(Fasering!$D$5:$D$11)</f>
        <v>1882.6577434441999</v>
      </c>
    </row>
    <row r="13" spans="1:47" x14ac:dyDescent="0.3">
      <c r="A13" s="33">
        <f t="shared" si="3"/>
        <v>3</v>
      </c>
      <c r="B13" s="126">
        <v>18486.04</v>
      </c>
      <c r="C13" s="127"/>
      <c r="D13" s="126">
        <f>B13*$O$4</f>
        <v>23443.995928</v>
      </c>
      <c r="E13" s="128">
        <f t="shared" si="0"/>
        <v>581.16147853613916</v>
      </c>
      <c r="F13" s="131">
        <f>B13/12*$O$4</f>
        <v>1953.6663273333334</v>
      </c>
      <c r="G13" s="132">
        <f t="shared" si="4"/>
        <v>48.430123211344927</v>
      </c>
      <c r="H13" s="64">
        <f>'L4'!$H$10</f>
        <v>1609.3</v>
      </c>
      <c r="I13" s="64">
        <f>GEW!$E$12+($F13-GEW!$E$12)*SUM(Fasering!$D$5)</f>
        <v>1716.7792493333334</v>
      </c>
      <c r="J13" s="64">
        <f>GEW!$E$12+($F13-GEW!$E$12)*SUM(Fasering!$D$5:$D$6)</f>
        <v>1778.0296469332566</v>
      </c>
      <c r="K13" s="64">
        <f>GEW!$E$12+($F13-GEW!$E$12)*SUM(Fasering!$D$5:$D$7)</f>
        <v>1813.1727834511928</v>
      </c>
      <c r="L13" s="64">
        <f>GEW!$E$12+($F13-GEW!$E$12)*SUM(Fasering!$D$5:$D$8)</f>
        <v>1848.315919969129</v>
      </c>
      <c r="M13" s="64">
        <f>GEW!$E$12+($F13-GEW!$E$12)*SUM(Fasering!$D$5:$D$9)</f>
        <v>1883.459056487065</v>
      </c>
      <c r="N13" s="64">
        <f>GEW!$E$12+($F13-GEW!$E$12)*SUM(Fasering!$D$5:$D$10)</f>
        <v>1918.5231908153974</v>
      </c>
      <c r="O13" s="77">
        <f>GEW!$E$12+($F13-GEW!$E$12)*SUM(Fasering!$D$5:$D$11)</f>
        <v>1953.6663273333334</v>
      </c>
      <c r="P13" s="131">
        <f>((B13&lt;19968.2)*913.03+(B13&gt;19968.2)*(B13&lt;20424.71)*(20424.71-B13+456.51)+(B13&gt;20424.71)*(B13&lt;22659.62)*456.51+(B13&gt;22659.62)*(B13&lt;23116.13)*(23116.13-B13))/12*$O$4</f>
        <v>96.49205383333333</v>
      </c>
      <c r="Q13" s="132">
        <f t="shared" si="1"/>
        <v>2.3919755337354167</v>
      </c>
      <c r="R13" s="46">
        <f>$P13*SUM(Fasering!$D$5)</f>
        <v>0</v>
      </c>
      <c r="S13" s="46">
        <f>$P13*SUM(Fasering!$D$5:$D$6)</f>
        <v>24.949341738787748</v>
      </c>
      <c r="T13" s="46">
        <f>$P13*SUM(Fasering!$D$5:$D$7)</f>
        <v>39.26432020612684</v>
      </c>
      <c r="U13" s="46">
        <f>$P13*SUM(Fasering!$D$5:$D$8)</f>
        <v>53.579298673465928</v>
      </c>
      <c r="V13" s="46">
        <f>$P13*SUM(Fasering!$D$5:$D$9)</f>
        <v>67.894277140805016</v>
      </c>
      <c r="W13" s="46">
        <f>$P13*SUM(Fasering!$D$5:$D$10)</f>
        <v>82.177075365994256</v>
      </c>
      <c r="X13" s="76">
        <f>$P13*SUM(Fasering!$D$5:$D$11)</f>
        <v>96.49205383333333</v>
      </c>
      <c r="Y13" s="131">
        <f>((B13&lt;19968.2)*456.51+(B13&gt;19968.2)*(B13&lt;20196.46)*(20196.46-B13+228.26)+(B13&gt;20196.46)*(B13&lt;22659.62)*228.26+(B13&gt;22659.62)*(B13&lt;22887.88)*(22887.88-B13))/12*$O$4</f>
        <v>48.245498499999997</v>
      </c>
      <c r="Z13" s="132">
        <f t="shared" si="2"/>
        <v>1.1959746677607033</v>
      </c>
      <c r="AA13" s="75">
        <f>$Y13*SUM(Fasering!$D$5)</f>
        <v>0</v>
      </c>
      <c r="AB13" s="46">
        <f>$Y13*SUM(Fasering!$D$5:$D$6)</f>
        <v>12.474534240029346</v>
      </c>
      <c r="AC13" s="46">
        <f>$Y13*SUM(Fasering!$D$5:$D$7)</f>
        <v>19.631945080992917</v>
      </c>
      <c r="AD13" s="46">
        <f>$Y13*SUM(Fasering!$D$5:$D$8)</f>
        <v>26.789355921956485</v>
      </c>
      <c r="AE13" s="46">
        <f>$Y13*SUM(Fasering!$D$5:$D$9)</f>
        <v>33.946766762920056</v>
      </c>
      <c r="AF13" s="46">
        <f>$Y13*SUM(Fasering!$D$5:$D$10)</f>
        <v>41.088087659036432</v>
      </c>
      <c r="AG13" s="76">
        <f>$Y13*SUM(Fasering!$D$5:$D$11)</f>
        <v>48.245498499999997</v>
      </c>
      <c r="AH13" s="5">
        <f>($AK$3+(I13+R13)*12*7.57%)*SUM(Fasering!$D$5)</f>
        <v>0</v>
      </c>
      <c r="AI13" s="9">
        <f>($AK$3+(J13+S13)*12*7.57%)*SUM(Fasering!$D$5:$D$6)</f>
        <v>456.72331588809317</v>
      </c>
      <c r="AJ13" s="9">
        <f>($AK$3+(K13+T13)*12*7.57%)*SUM(Fasering!$D$5:$D$7)</f>
        <v>737.05558916301959</v>
      </c>
      <c r="AK13" s="9">
        <f>($AK$3+(L13+U13)*12*7.57%)*SUM(Fasering!$D$5:$D$8)</f>
        <v>1030.7182823418302</v>
      </c>
      <c r="AL13" s="9">
        <f>($AK$3+(M13+V13)*12*7.57%)*SUM(Fasering!$D$5:$D$9)</f>
        <v>1337.7113954245251</v>
      </c>
      <c r="AM13" s="9">
        <f>($AK$3+(N13+W13)*12*7.57%)*SUM(Fasering!$D$5:$D$10)</f>
        <v>1657.2998875041058</v>
      </c>
      <c r="AN13" s="87">
        <f>($AK$3+(O13+X13)*12*7.57%)*SUM(Fasering!$D$5:$D$11)</f>
        <v>1990.9238734518003</v>
      </c>
      <c r="AO13" s="5">
        <f>($AK$3+(I13+AA13)*12*7.57%)*SUM(Fasering!$D$5)</f>
        <v>0</v>
      </c>
      <c r="AP13" s="9">
        <f>($AK$3+(J13+AB13)*12*7.57%)*SUM(Fasering!$D$5:$D$6)</f>
        <v>453.79324235544021</v>
      </c>
      <c r="AQ13" s="9">
        <f>($AK$3+(K13+AC13)*12*7.57%)*SUM(Fasering!$D$5:$D$7)</f>
        <v>729.79859954759036</v>
      </c>
      <c r="AR13" s="9">
        <f>($AK$3+(L13+AD13)*12*7.57%)*SUM(Fasering!$D$5:$D$8)</f>
        <v>1017.2052011791242</v>
      </c>
      <c r="AS13" s="9">
        <f>($AK$3+(M13+AE13)*12*7.57%)*SUM(Fasering!$D$5:$D$9)</f>
        <v>1316.0130472500421</v>
      </c>
      <c r="AT13" s="9">
        <f>($AK$3+(N13+AF13)*12*7.57%)*SUM(Fasering!$D$5:$D$10)</f>
        <v>1625.5119977706543</v>
      </c>
      <c r="AU13" s="87">
        <f>($AK$3+(O13+AG13)*12*7.57%)*SUM(Fasering!$D$5:$D$11)</f>
        <v>1947.0967025870002</v>
      </c>
    </row>
    <row r="14" spans="1:47" x14ac:dyDescent="0.3">
      <c r="A14" s="33">
        <f t="shared" si="3"/>
        <v>4</v>
      </c>
      <c r="B14" s="126">
        <v>19153.23</v>
      </c>
      <c r="C14" s="127"/>
      <c r="D14" s="126">
        <f>B14*$O$4</f>
        <v>24290.126285999999</v>
      </c>
      <c r="E14" s="128">
        <f t="shared" si="0"/>
        <v>602.13650222236538</v>
      </c>
      <c r="F14" s="131">
        <f>B14/12*$O$4</f>
        <v>2024.1771905000001</v>
      </c>
      <c r="G14" s="132">
        <f t="shared" si="4"/>
        <v>50.178041851863789</v>
      </c>
      <c r="H14" s="64">
        <f>'L4'!$H$10</f>
        <v>1609.3</v>
      </c>
      <c r="I14" s="64">
        <f>GEW!$E$12+($F14-GEW!$E$12)*SUM(Fasering!$D$5)</f>
        <v>1716.7792493333334</v>
      </c>
      <c r="J14" s="64">
        <f>GEW!$E$12+($F14-GEW!$E$12)*SUM(Fasering!$D$5:$D$6)</f>
        <v>1796.2611960769889</v>
      </c>
      <c r="K14" s="64">
        <f>GEW!$E$12+($F14-GEW!$E$12)*SUM(Fasering!$D$5:$D$7)</f>
        <v>1841.8648984948668</v>
      </c>
      <c r="L14" s="64">
        <f>GEW!$E$12+($F14-GEW!$E$12)*SUM(Fasering!$D$5:$D$8)</f>
        <v>1887.4686009127449</v>
      </c>
      <c r="M14" s="64">
        <f>GEW!$E$12+($F14-GEW!$E$12)*SUM(Fasering!$D$5:$D$9)</f>
        <v>1933.0723033306231</v>
      </c>
      <c r="N14" s="64">
        <f>GEW!$E$12+($F14-GEW!$E$12)*SUM(Fasering!$D$5:$D$10)</f>
        <v>1978.5734880821219</v>
      </c>
      <c r="O14" s="77">
        <f>GEW!$E$12+($F14-GEW!$E$12)*SUM(Fasering!$D$5:$D$11)</f>
        <v>2024.1771905000001</v>
      </c>
      <c r="P14" s="131">
        <f>((B14&lt;19968.2)*913.03+(B14&gt;19968.2)*(B14&lt;20424.71)*(20424.71-B14+456.51)+(B14&gt;20424.71)*(B14&lt;22659.62)*456.51+(B14&gt;22659.62)*(B14&lt;23116.13)*(23116.13-B14))/12*$O$4</f>
        <v>96.49205383333333</v>
      </c>
      <c r="Q14" s="132">
        <f t="shared" si="1"/>
        <v>2.3919755337354167</v>
      </c>
      <c r="R14" s="46">
        <f>$P14*SUM(Fasering!$D$5)</f>
        <v>0</v>
      </c>
      <c r="S14" s="46">
        <f>$P14*SUM(Fasering!$D$5:$D$6)</f>
        <v>24.949341738787748</v>
      </c>
      <c r="T14" s="46">
        <f>$P14*SUM(Fasering!$D$5:$D$7)</f>
        <v>39.26432020612684</v>
      </c>
      <c r="U14" s="46">
        <f>$P14*SUM(Fasering!$D$5:$D$8)</f>
        <v>53.579298673465928</v>
      </c>
      <c r="V14" s="46">
        <f>$P14*SUM(Fasering!$D$5:$D$9)</f>
        <v>67.894277140805016</v>
      </c>
      <c r="W14" s="46">
        <f>$P14*SUM(Fasering!$D$5:$D$10)</f>
        <v>82.177075365994256</v>
      </c>
      <c r="X14" s="76">
        <f>$P14*SUM(Fasering!$D$5:$D$11)</f>
        <v>96.49205383333333</v>
      </c>
      <c r="Y14" s="131">
        <f>((B14&lt;19968.2)*456.51+(B14&gt;19968.2)*(B14&lt;20196.46)*(20196.46-B14+228.26)+(B14&gt;20196.46)*(B14&lt;22659.62)*228.26+(B14&gt;22659.62)*(B14&lt;22887.88)*(22887.88-B14))/12*$O$4</f>
        <v>48.245498499999997</v>
      </c>
      <c r="Z14" s="132">
        <f t="shared" si="2"/>
        <v>1.1959746677607033</v>
      </c>
      <c r="AA14" s="75">
        <f>$Y14*SUM(Fasering!$D$5)</f>
        <v>0</v>
      </c>
      <c r="AB14" s="46">
        <f>$Y14*SUM(Fasering!$D$5:$D$6)</f>
        <v>12.474534240029346</v>
      </c>
      <c r="AC14" s="46">
        <f>$Y14*SUM(Fasering!$D$5:$D$7)</f>
        <v>19.631945080992917</v>
      </c>
      <c r="AD14" s="46">
        <f>$Y14*SUM(Fasering!$D$5:$D$8)</f>
        <v>26.789355921956485</v>
      </c>
      <c r="AE14" s="46">
        <f>$Y14*SUM(Fasering!$D$5:$D$9)</f>
        <v>33.946766762920056</v>
      </c>
      <c r="AF14" s="46">
        <f>$Y14*SUM(Fasering!$D$5:$D$10)</f>
        <v>41.088087659036432</v>
      </c>
      <c r="AG14" s="76">
        <f>$Y14*SUM(Fasering!$D$5:$D$11)</f>
        <v>48.245498499999997</v>
      </c>
      <c r="AH14" s="5">
        <f>($AK$3+(I14+R14)*12*7.57%)*SUM(Fasering!$D$5)</f>
        <v>0</v>
      </c>
      <c r="AI14" s="9">
        <f>($AK$3+(J14+S14)*12*7.57%)*SUM(Fasering!$D$5:$D$6)</f>
        <v>461.00552862850031</v>
      </c>
      <c r="AJ14" s="9">
        <f>($AK$3+(K14+T14)*12*7.57%)*SUM(Fasering!$D$5:$D$7)</f>
        <v>747.66145725536649</v>
      </c>
      <c r="AK14" s="9">
        <f>($AK$3+(L14+U14)*12*7.57%)*SUM(Fasering!$D$5:$D$8)</f>
        <v>1050.4672366503949</v>
      </c>
      <c r="AL14" s="9">
        <f>($AK$3+(M14+V14)*12*7.57%)*SUM(Fasering!$D$5:$D$9)</f>
        <v>1369.422866813585</v>
      </c>
      <c r="AM14" s="9">
        <f>($AK$3+(N14+W14)*12*7.57%)*SUM(Fasering!$D$5:$D$10)</f>
        <v>1703.7569149098297</v>
      </c>
      <c r="AN14" s="87">
        <f>($AK$3+(O14+X14)*12*7.57%)*SUM(Fasering!$D$5:$D$11)</f>
        <v>2054.9759415523999</v>
      </c>
      <c r="AO14" s="5">
        <f>($AK$3+(I14+AA14)*12*7.57%)*SUM(Fasering!$D$5)</f>
        <v>0</v>
      </c>
      <c r="AP14" s="9">
        <f>($AK$3+(J14+AB14)*12*7.57%)*SUM(Fasering!$D$5:$D$6)</f>
        <v>458.07545509584747</v>
      </c>
      <c r="AQ14" s="9">
        <f>($AK$3+(K14+AC14)*12*7.57%)*SUM(Fasering!$D$5:$D$7)</f>
        <v>740.40446763993714</v>
      </c>
      <c r="AR14" s="9">
        <f>($AK$3+(L14+AD14)*12*7.57%)*SUM(Fasering!$D$5:$D$8)</f>
        <v>1036.9541554876887</v>
      </c>
      <c r="AS14" s="9">
        <f>($AK$3+(M14+AE14)*12*7.57%)*SUM(Fasering!$D$5:$D$9)</f>
        <v>1347.7245186391015</v>
      </c>
      <c r="AT14" s="9">
        <f>($AK$3+(N14+AF14)*12*7.57%)*SUM(Fasering!$D$5:$D$10)</f>
        <v>1671.9690251763786</v>
      </c>
      <c r="AU14" s="87">
        <f>($AK$3+(O14+AG14)*12*7.57%)*SUM(Fasering!$D$5:$D$11)</f>
        <v>2011.1487706876001</v>
      </c>
    </row>
    <row r="15" spans="1:47" x14ac:dyDescent="0.3">
      <c r="A15" s="33">
        <f t="shared" si="3"/>
        <v>5</v>
      </c>
      <c r="B15" s="126">
        <v>19157.259999999998</v>
      </c>
      <c r="C15" s="127"/>
      <c r="D15" s="126">
        <f>B15*$O$4</f>
        <v>24295.237131999998</v>
      </c>
      <c r="E15" s="128">
        <f t="shared" si="0"/>
        <v>602.26319678531672</v>
      </c>
      <c r="F15" s="131">
        <f>B15/12*$O$4</f>
        <v>2024.6030943333333</v>
      </c>
      <c r="G15" s="132">
        <f t="shared" si="4"/>
        <v>50.188599732109729</v>
      </c>
      <c r="H15" s="64">
        <f>'L4'!$H$10</f>
        <v>1609.3</v>
      </c>
      <c r="I15" s="64">
        <f>GEW!$E$12+($F15-GEW!$E$12)*SUM(Fasering!$D$5)</f>
        <v>1716.7792493333334</v>
      </c>
      <c r="J15" s="64">
        <f>GEW!$E$12+($F15-GEW!$E$12)*SUM(Fasering!$D$5:$D$6)</f>
        <v>1796.3713193447975</v>
      </c>
      <c r="K15" s="64">
        <f>GEW!$E$12+($F15-GEW!$E$12)*SUM(Fasering!$D$5:$D$7)</f>
        <v>1842.0382062836916</v>
      </c>
      <c r="L15" s="64">
        <f>GEW!$E$12+($F15-GEW!$E$12)*SUM(Fasering!$D$5:$D$8)</f>
        <v>1887.7050932225859</v>
      </c>
      <c r="M15" s="64">
        <f>GEW!$E$12+($F15-GEW!$E$12)*SUM(Fasering!$D$5:$D$9)</f>
        <v>1933.37198016148</v>
      </c>
      <c r="N15" s="64">
        <f>GEW!$E$12+($F15-GEW!$E$12)*SUM(Fasering!$D$5:$D$10)</f>
        <v>1978.9362073944392</v>
      </c>
      <c r="O15" s="77">
        <f>GEW!$E$12+($F15-GEW!$E$12)*SUM(Fasering!$D$5:$D$11)</f>
        <v>2024.6030943333333</v>
      </c>
      <c r="P15" s="131">
        <f>((B15&lt;19968.2)*913.03+(B15&gt;19968.2)*(B15&lt;20424.71)*(20424.71-B15+456.51)+(B15&gt;20424.71)*(B15&lt;22659.62)*456.51+(B15&gt;22659.62)*(B15&lt;23116.13)*(23116.13-B15))/12*$O$4</f>
        <v>96.49205383333333</v>
      </c>
      <c r="Q15" s="132">
        <f t="shared" si="1"/>
        <v>2.3919755337354167</v>
      </c>
      <c r="R15" s="46">
        <f>$P15*SUM(Fasering!$D$5)</f>
        <v>0</v>
      </c>
      <c r="S15" s="46">
        <f>$P15*SUM(Fasering!$D$5:$D$6)</f>
        <v>24.949341738787748</v>
      </c>
      <c r="T15" s="46">
        <f>$P15*SUM(Fasering!$D$5:$D$7)</f>
        <v>39.26432020612684</v>
      </c>
      <c r="U15" s="46">
        <f>$P15*SUM(Fasering!$D$5:$D$8)</f>
        <v>53.579298673465928</v>
      </c>
      <c r="V15" s="46">
        <f>$P15*SUM(Fasering!$D$5:$D$9)</f>
        <v>67.894277140805016</v>
      </c>
      <c r="W15" s="46">
        <f>$P15*SUM(Fasering!$D$5:$D$10)</f>
        <v>82.177075365994256</v>
      </c>
      <c r="X15" s="76">
        <f>$P15*SUM(Fasering!$D$5:$D$11)</f>
        <v>96.49205383333333</v>
      </c>
      <c r="Y15" s="131">
        <f>((B15&lt;19968.2)*456.51+(B15&gt;19968.2)*(B15&lt;20196.46)*(20196.46-B15+228.26)+(B15&gt;20196.46)*(B15&lt;22659.62)*228.26+(B15&gt;22659.62)*(B15&lt;22887.88)*(22887.88-B15))/12*$O$4</f>
        <v>48.245498499999997</v>
      </c>
      <c r="Z15" s="132">
        <f t="shared" si="2"/>
        <v>1.1959746677607033</v>
      </c>
      <c r="AA15" s="75">
        <f>$Y15*SUM(Fasering!$D$5)</f>
        <v>0</v>
      </c>
      <c r="AB15" s="46">
        <f>$Y15*SUM(Fasering!$D$5:$D$6)</f>
        <v>12.474534240029346</v>
      </c>
      <c r="AC15" s="46">
        <f>$Y15*SUM(Fasering!$D$5:$D$7)</f>
        <v>19.631945080992917</v>
      </c>
      <c r="AD15" s="46">
        <f>$Y15*SUM(Fasering!$D$5:$D$8)</f>
        <v>26.789355921956485</v>
      </c>
      <c r="AE15" s="46">
        <f>$Y15*SUM(Fasering!$D$5:$D$9)</f>
        <v>33.946766762920056</v>
      </c>
      <c r="AF15" s="46">
        <f>$Y15*SUM(Fasering!$D$5:$D$10)</f>
        <v>41.088087659036432</v>
      </c>
      <c r="AG15" s="76">
        <f>$Y15*SUM(Fasering!$D$5:$D$11)</f>
        <v>48.245498499999997</v>
      </c>
      <c r="AH15" s="5">
        <f>($AK$3+(I15+R15)*12*7.57%)*SUM(Fasering!$D$5)</f>
        <v>0</v>
      </c>
      <c r="AI15" s="9">
        <f>($AK$3+(J15+S15)*12*7.57%)*SUM(Fasering!$D$5:$D$6)</f>
        <v>461.03139429996401</v>
      </c>
      <c r="AJ15" s="9">
        <f>($AK$3+(K15+T15)*12*7.57%)*SUM(Fasering!$D$5:$D$7)</f>
        <v>747.72551943917028</v>
      </c>
      <c r="AK15" s="9">
        <f>($AK$3+(L15+U15)*12*7.57%)*SUM(Fasering!$D$5:$D$8)</f>
        <v>1050.5865254374921</v>
      </c>
      <c r="AL15" s="9">
        <f>($AK$3+(M15+V15)*12*7.57%)*SUM(Fasering!$D$5:$D$9)</f>
        <v>1369.6144122949288</v>
      </c>
      <c r="AM15" s="9">
        <f>($AK$3+(N15+W15)*12*7.57%)*SUM(Fasering!$D$5:$D$10)</f>
        <v>1704.0375273597242</v>
      </c>
      <c r="AN15" s="87">
        <f>($AK$3+(O15+X15)*12*7.57%)*SUM(Fasering!$D$5:$D$11)</f>
        <v>2055.3628325946001</v>
      </c>
      <c r="AO15" s="5">
        <f>($AK$3+(I15+AA15)*12*7.57%)*SUM(Fasering!$D$5)</f>
        <v>0</v>
      </c>
      <c r="AP15" s="9">
        <f>($AK$3+(J15+AB15)*12*7.57%)*SUM(Fasering!$D$5:$D$6)</f>
        <v>458.10132076731111</v>
      </c>
      <c r="AQ15" s="9">
        <f>($AK$3+(K15+AC15)*12*7.57%)*SUM(Fasering!$D$5:$D$7)</f>
        <v>740.46852982374128</v>
      </c>
      <c r="AR15" s="9">
        <f>($AK$3+(L15+AD15)*12*7.57%)*SUM(Fasering!$D$5:$D$8)</f>
        <v>1037.073444274786</v>
      </c>
      <c r="AS15" s="9">
        <f>($AK$3+(M15+AE15)*12*7.57%)*SUM(Fasering!$D$5:$D$9)</f>
        <v>1347.9160641204455</v>
      </c>
      <c r="AT15" s="9">
        <f>($AK$3+(N15+AF15)*12*7.57%)*SUM(Fasering!$D$5:$D$10)</f>
        <v>1672.2496376262732</v>
      </c>
      <c r="AU15" s="87">
        <f>($AK$3+(O15+AG15)*12*7.57%)*SUM(Fasering!$D$5:$D$11)</f>
        <v>2011.5356617298</v>
      </c>
    </row>
    <row r="16" spans="1:47" x14ac:dyDescent="0.3">
      <c r="A16" s="33">
        <f t="shared" si="3"/>
        <v>6</v>
      </c>
      <c r="B16" s="126">
        <v>20108.48</v>
      </c>
      <c r="C16" s="127"/>
      <c r="D16" s="126">
        <f>B16*$O$4</f>
        <v>25501.574335999998</v>
      </c>
      <c r="E16" s="128">
        <f t="shared" si="0"/>
        <v>632.1675149417822</v>
      </c>
      <c r="F16" s="126">
        <f>B16/12*$O$4</f>
        <v>2125.1311946666665</v>
      </c>
      <c r="G16" s="128">
        <f t="shared" si="4"/>
        <v>52.68062624514851</v>
      </c>
      <c r="H16" s="64">
        <f>'L4'!$H$10</f>
        <v>1609.3</v>
      </c>
      <c r="I16" s="64">
        <f>GEW!$E$12+($F16-GEW!$E$12)*SUM(Fasering!$D$5)</f>
        <v>1716.7792493333334</v>
      </c>
      <c r="J16" s="64">
        <f>GEW!$E$12+($F16-GEW!$E$12)*SUM(Fasering!$D$5:$D$6)</f>
        <v>1822.3642361698412</v>
      </c>
      <c r="K16" s="64">
        <f>GEW!$E$12+($F16-GEW!$E$12)*SUM(Fasering!$D$5:$D$7)</f>
        <v>1882.9448650643144</v>
      </c>
      <c r="L16" s="64">
        <f>GEW!$E$12+($F16-GEW!$E$12)*SUM(Fasering!$D$5:$D$8)</f>
        <v>1943.5254939587876</v>
      </c>
      <c r="M16" s="64">
        <f>GEW!$E$12+($F16-GEW!$E$12)*SUM(Fasering!$D$5:$D$9)</f>
        <v>2004.1061228532608</v>
      </c>
      <c r="N16" s="64">
        <f>GEW!$E$12+($F16-GEW!$E$12)*SUM(Fasering!$D$5:$D$10)</f>
        <v>2064.5505657721933</v>
      </c>
      <c r="O16" s="77">
        <f>GEW!$E$12+($F16-GEW!$E$12)*SUM(Fasering!$D$5:$D$11)</f>
        <v>2125.1311946666665</v>
      </c>
      <c r="P16" s="131">
        <f>((B16&lt;19968.2)*913.03+(B16&gt;19968.2)*(B16&lt;20424.71)*(20424.71-B16+456.51)+(B16&gt;20424.71)*(B16&lt;22659.62)*456.51+(B16&gt;22659.62)*(B16&lt;23116.13)*(23116.13-B16))/12*$O$4</f>
        <v>81.665738999999959</v>
      </c>
      <c r="Q16" s="132">
        <f t="shared" si="1"/>
        <v>2.0244407893921395</v>
      </c>
      <c r="R16" s="46">
        <f>$P16*SUM(Fasering!$D$5)</f>
        <v>0</v>
      </c>
      <c r="S16" s="46">
        <f>$P16*SUM(Fasering!$D$5:$D$6)</f>
        <v>21.115795028893722</v>
      </c>
      <c r="T16" s="46">
        <f>$P16*SUM(Fasering!$D$5:$D$7)</f>
        <v>33.231230951975775</v>
      </c>
      <c r="U16" s="46">
        <f>$P16*SUM(Fasering!$D$5:$D$8)</f>
        <v>45.346666875057821</v>
      </c>
      <c r="V16" s="46">
        <f>$P16*SUM(Fasering!$D$5:$D$9)</f>
        <v>57.462102798139874</v>
      </c>
      <c r="W16" s="46">
        <f>$P16*SUM(Fasering!$D$5:$D$10)</f>
        <v>69.550303076917913</v>
      </c>
      <c r="X16" s="76">
        <f>$P16*SUM(Fasering!$D$5:$D$11)</f>
        <v>81.665738999999959</v>
      </c>
      <c r="Y16" s="131">
        <f>((B16&lt;19968.2)*456.51+(B16&gt;19968.2)*(B16&lt;20196.46)*(20196.46-B16+228.26)+(B16&gt;20196.46)*(B16&lt;22659.62)*228.26+(B16&gt;22659.62)*(B16&lt;22887.88)*(22887.88-B16))/12*$O$4</f>
        <v>33.421297333333285</v>
      </c>
      <c r="Z16" s="132">
        <f t="shared" si="2"/>
        <v>0.82849231984544547</v>
      </c>
      <c r="AA16" s="75">
        <f>$Y16*SUM(Fasering!$D$5)</f>
        <v>0</v>
      </c>
      <c r="AB16" s="46">
        <f>$Y16*SUM(Fasering!$D$5:$D$6)</f>
        <v>8.6415340475934261</v>
      </c>
      <c r="AC16" s="46">
        <f>$Y16*SUM(Fasering!$D$5:$D$7)</f>
        <v>13.599715915123856</v>
      </c>
      <c r="AD16" s="46">
        <f>$Y16*SUM(Fasering!$D$5:$D$8)</f>
        <v>18.557897782654283</v>
      </c>
      <c r="AE16" s="46">
        <f>$Y16*SUM(Fasering!$D$5:$D$9)</f>
        <v>23.516079650184714</v>
      </c>
      <c r="AF16" s="46">
        <f>$Y16*SUM(Fasering!$D$5:$D$10)</f>
        <v>28.463115465802861</v>
      </c>
      <c r="AG16" s="76">
        <f>$Y16*SUM(Fasering!$D$5:$D$11)</f>
        <v>33.421297333333285</v>
      </c>
      <c r="AH16" s="5">
        <f>($AK$3+(I16+R16)*12*7.57%)*SUM(Fasering!$D$5)</f>
        <v>0</v>
      </c>
      <c r="AI16" s="9">
        <f>($AK$3+(J16+S16)*12*7.57%)*SUM(Fasering!$D$5:$D$6)</f>
        <v>466.2361707168443</v>
      </c>
      <c r="AJ16" s="9">
        <f>($AK$3+(K16+T16)*12*7.57%)*SUM(Fasering!$D$5:$D$7)</f>
        <v>760.61632507493675</v>
      </c>
      <c r="AK16" s="9">
        <f>($AK$3+(L16+U16)*12*7.57%)*SUM(Fasering!$D$5:$D$8)</f>
        <v>1074.5902118198483</v>
      </c>
      <c r="AL16" s="9">
        <f>($AK$3+(M16+V16)*12*7.57%)*SUM(Fasering!$D$5:$D$9)</f>
        <v>1408.1578309515785</v>
      </c>
      <c r="AM16" s="9">
        <f>($AK$3+(N16+W16)*12*7.57%)*SUM(Fasering!$D$5:$D$10)</f>
        <v>1760.5032975812865</v>
      </c>
      <c r="AN16" s="87">
        <f>($AK$3+(O16+X16)*12*7.57%)*SUM(Fasering!$D$5:$D$11)</f>
        <v>2133.2143345427999</v>
      </c>
      <c r="AO16" s="5">
        <f>($AK$3+(I16+AA16)*12*7.57%)*SUM(Fasering!$D$5)</f>
        <v>0</v>
      </c>
      <c r="AP16" s="9">
        <f>($AK$3+(J16+AB16)*12*7.57%)*SUM(Fasering!$D$5:$D$6)</f>
        <v>463.3062255498067</v>
      </c>
      <c r="AQ16" s="9">
        <f>($AK$3+(K16+AC16)*12*7.57%)*SUM(Fasering!$D$5:$D$7)</f>
        <v>753.35965338597805</v>
      </c>
      <c r="AR16" s="9">
        <f>($AK$3+(L16+AD16)*12*7.57%)*SUM(Fasering!$D$5:$D$8)</f>
        <v>1061.0777226610483</v>
      </c>
      <c r="AS16" s="9">
        <f>($AK$3+(M16+AE16)*12*7.57%)*SUM(Fasering!$D$5:$D$9)</f>
        <v>1386.4604333750176</v>
      </c>
      <c r="AT16" s="9">
        <f>($AK$3+(N16+AF16)*12*7.57%)*SUM(Fasering!$D$5:$D$10)</f>
        <v>1728.7168004654523</v>
      </c>
      <c r="AU16" s="87">
        <f>($AK$3+(O16+AG16)*12*7.57%)*SUM(Fasering!$D$5:$D$11)</f>
        <v>2089.3890837327999</v>
      </c>
    </row>
    <row r="17" spans="1:47" x14ac:dyDescent="0.3">
      <c r="A17" s="33">
        <f t="shared" si="3"/>
        <v>7</v>
      </c>
      <c r="B17" s="126">
        <v>20116.03</v>
      </c>
      <c r="C17" s="127"/>
      <c r="D17" s="126">
        <f>B17*$O$4</f>
        <v>25511.149245999997</v>
      </c>
      <c r="E17" s="128">
        <f t="shared" si="0"/>
        <v>632.40487076071076</v>
      </c>
      <c r="F17" s="126">
        <f>B17/12*$O$4</f>
        <v>2125.9291038333331</v>
      </c>
      <c r="G17" s="128">
        <f t="shared" si="4"/>
        <v>52.700405896725897</v>
      </c>
      <c r="H17" s="64">
        <f>'L4'!$H$10</f>
        <v>1609.3</v>
      </c>
      <c r="I17" s="64">
        <f>GEW!$E$12+($F17-GEW!$E$12)*SUM(Fasering!$D$5)</f>
        <v>1716.7792493333334</v>
      </c>
      <c r="J17" s="64">
        <f>GEW!$E$12+($F17-GEW!$E$12)*SUM(Fasering!$D$5:$D$6)</f>
        <v>1822.5705465102767</v>
      </c>
      <c r="K17" s="64">
        <f>GEW!$E$12+($F17-GEW!$E$12)*SUM(Fasering!$D$5:$D$7)</f>
        <v>1883.2695483907726</v>
      </c>
      <c r="L17" s="64">
        <f>GEW!$E$12+($F17-GEW!$E$12)*SUM(Fasering!$D$5:$D$8)</f>
        <v>1943.9685502712687</v>
      </c>
      <c r="M17" s="64">
        <f>GEW!$E$12+($F17-GEW!$E$12)*SUM(Fasering!$D$5:$D$9)</f>
        <v>2004.6675521517645</v>
      </c>
      <c r="N17" s="64">
        <f>GEW!$E$12+($F17-GEW!$E$12)*SUM(Fasering!$D$5:$D$10)</f>
        <v>2065.2301019528372</v>
      </c>
      <c r="O17" s="77">
        <f>GEW!$E$12+($F17-GEW!$E$12)*SUM(Fasering!$D$5:$D$11)</f>
        <v>2125.9291038333331</v>
      </c>
      <c r="P17" s="131">
        <f>((B17&lt;19968.2)*913.03+(B17&gt;19968.2)*(B17&lt;20424.71)*(20424.71-B17+456.51)+(B17&gt;20424.71)*(B17&lt;22659.62)*456.51+(B17&gt;22659.62)*(B17&lt;23116.13)*(23116.13-B17))/12*$O$4</f>
        <v>80.86782983333336</v>
      </c>
      <c r="Q17" s="132">
        <f t="shared" si="1"/>
        <v>2.004661137814753</v>
      </c>
      <c r="R17" s="46">
        <f>$P17*SUM(Fasering!$D$5)</f>
        <v>0</v>
      </c>
      <c r="S17" s="46">
        <f>$P17*SUM(Fasering!$D$5:$D$6)</f>
        <v>20.909484688458214</v>
      </c>
      <c r="T17" s="46">
        <f>$P17*SUM(Fasering!$D$5:$D$7)</f>
        <v>32.906547625517462</v>
      </c>
      <c r="U17" s="46">
        <f>$P17*SUM(Fasering!$D$5:$D$8)</f>
        <v>44.903610562576702</v>
      </c>
      <c r="V17" s="46">
        <f>$P17*SUM(Fasering!$D$5:$D$9)</f>
        <v>56.90067349963595</v>
      </c>
      <c r="W17" s="46">
        <f>$P17*SUM(Fasering!$D$5:$D$10)</f>
        <v>68.87076689627412</v>
      </c>
      <c r="X17" s="76">
        <f>$P17*SUM(Fasering!$D$5:$D$11)</f>
        <v>80.86782983333336</v>
      </c>
      <c r="Y17" s="131">
        <f>((B17&lt;19968.2)*456.51+(B17&gt;19968.2)*(B17&lt;20196.46)*(20196.46-B17+228.26)+(B17&gt;20196.46)*(B17&lt;22659.62)*228.26+(B17&gt;22659.62)*(B17&lt;22887.88)*(22887.88-B17))/12*$O$4</f>
        <v>32.623388166666693</v>
      </c>
      <c r="Z17" s="132">
        <f t="shared" si="2"/>
        <v>0.80871266826805954</v>
      </c>
      <c r="AA17" s="75">
        <f>$Y17*SUM(Fasering!$D$5)</f>
        <v>0</v>
      </c>
      <c r="AB17" s="46">
        <f>$Y17*SUM(Fasering!$D$5:$D$6)</f>
        <v>8.4352237071579204</v>
      </c>
      <c r="AC17" s="46">
        <f>$Y17*SUM(Fasering!$D$5:$D$7)</f>
        <v>13.275032588665546</v>
      </c>
      <c r="AD17" s="46">
        <f>$Y17*SUM(Fasering!$D$5:$D$8)</f>
        <v>18.114841470173172</v>
      </c>
      <c r="AE17" s="46">
        <f>$Y17*SUM(Fasering!$D$5:$D$9)</f>
        <v>22.954650351680797</v>
      </c>
      <c r="AF17" s="46">
        <f>$Y17*SUM(Fasering!$D$5:$D$10)</f>
        <v>27.783579285159071</v>
      </c>
      <c r="AG17" s="76">
        <f>$Y17*SUM(Fasering!$D$5:$D$11)</f>
        <v>32.623388166666693</v>
      </c>
      <c r="AH17" s="5">
        <f>($AK$3+(I17+R17)*12*7.57%)*SUM(Fasering!$D$5)</f>
        <v>0</v>
      </c>
      <c r="AI17" s="9">
        <f>($AK$3+(J17+S17)*12*7.57%)*SUM(Fasering!$D$5:$D$6)</f>
        <v>466.2361707168443</v>
      </c>
      <c r="AJ17" s="9">
        <f>($AK$3+(K17+T17)*12*7.57%)*SUM(Fasering!$D$5:$D$7)</f>
        <v>760.61632507493675</v>
      </c>
      <c r="AK17" s="9">
        <f>($AK$3+(L17+U17)*12*7.57%)*SUM(Fasering!$D$5:$D$8)</f>
        <v>1074.5902118198483</v>
      </c>
      <c r="AL17" s="9">
        <f>($AK$3+(M17+V17)*12*7.57%)*SUM(Fasering!$D$5:$D$9)</f>
        <v>1408.1578309515785</v>
      </c>
      <c r="AM17" s="9">
        <f>($AK$3+(N17+W17)*12*7.57%)*SUM(Fasering!$D$5:$D$10)</f>
        <v>1760.5032975812867</v>
      </c>
      <c r="AN17" s="87">
        <f>($AK$3+(O17+X17)*12*7.57%)*SUM(Fasering!$D$5:$D$11)</f>
        <v>2133.2143345427999</v>
      </c>
      <c r="AO17" s="5">
        <f>($AK$3+(I17+AA17)*12*7.57%)*SUM(Fasering!$D$5)</f>
        <v>0</v>
      </c>
      <c r="AP17" s="9">
        <f>($AK$3+(J17+AB17)*12*7.57%)*SUM(Fasering!$D$5:$D$6)</f>
        <v>463.3062255498067</v>
      </c>
      <c r="AQ17" s="9">
        <f>($AK$3+(K17+AC17)*12*7.57%)*SUM(Fasering!$D$5:$D$7)</f>
        <v>753.35965338597794</v>
      </c>
      <c r="AR17" s="9">
        <f>($AK$3+(L17+AD17)*12*7.57%)*SUM(Fasering!$D$5:$D$8)</f>
        <v>1061.0777226610483</v>
      </c>
      <c r="AS17" s="9">
        <f>($AK$3+(M17+AE17)*12*7.57%)*SUM(Fasering!$D$5:$D$9)</f>
        <v>1386.4604333750174</v>
      </c>
      <c r="AT17" s="9">
        <f>($AK$3+(N17+AF17)*12*7.57%)*SUM(Fasering!$D$5:$D$10)</f>
        <v>1728.7168004654525</v>
      </c>
      <c r="AU17" s="87">
        <f>($AK$3+(O17+AG17)*12*7.57%)*SUM(Fasering!$D$5:$D$11)</f>
        <v>2089.3890837327999</v>
      </c>
    </row>
    <row r="18" spans="1:47" x14ac:dyDescent="0.3">
      <c r="A18" s="33">
        <f t="shared" si="3"/>
        <v>8</v>
      </c>
      <c r="B18" s="126">
        <v>21066.97</v>
      </c>
      <c r="C18" s="127"/>
      <c r="D18" s="126">
        <f>B18*$O$4</f>
        <v>26717.131354000001</v>
      </c>
      <c r="E18" s="128">
        <f t="shared" si="0"/>
        <v>662.30038631726904</v>
      </c>
      <c r="F18" s="126">
        <f>B18/12*$O$4</f>
        <v>2226.4276128333336</v>
      </c>
      <c r="G18" s="128">
        <f t="shared" si="4"/>
        <v>55.191698859772423</v>
      </c>
      <c r="H18" s="64">
        <f>'L4'!$H$10</f>
        <v>1609.3</v>
      </c>
      <c r="I18" s="64">
        <f>GEW!$E$12+($F18-GEW!$E$12)*SUM(Fasering!$D$5)</f>
        <v>1716.7792493333334</v>
      </c>
      <c r="J18" s="64">
        <f>GEW!$E$12+($F18-GEW!$E$12)*SUM(Fasering!$D$5:$D$6)</f>
        <v>1848.555812090907</v>
      </c>
      <c r="K18" s="64">
        <f>GEW!$E$12+($F18-GEW!$E$12)*SUM(Fasering!$D$5:$D$7)</f>
        <v>1924.1641659354475</v>
      </c>
      <c r="L18" s="64">
        <f>GEW!$E$12+($F18-GEW!$E$12)*SUM(Fasering!$D$5:$D$8)</f>
        <v>1999.7725197799878</v>
      </c>
      <c r="M18" s="64">
        <f>GEW!$E$12+($F18-GEW!$E$12)*SUM(Fasering!$D$5:$D$9)</f>
        <v>2075.3808736245282</v>
      </c>
      <c r="N18" s="64">
        <f>GEW!$E$12+($F18-GEW!$E$12)*SUM(Fasering!$D$5:$D$10)</f>
        <v>2150.8192589887931</v>
      </c>
      <c r="O18" s="77">
        <f>GEW!$E$12+($F18-GEW!$E$12)*SUM(Fasering!$D$5:$D$11)</f>
        <v>2226.4276128333336</v>
      </c>
      <c r="P18" s="131">
        <f>((B18&lt;19968.2)*913.03+(B18&gt;19968.2)*(B18&lt;20424.71)*(20424.71-B18+456.51)+(B18&gt;20424.71)*(B18&lt;22659.62)*456.51+(B18&gt;22659.62)*(B18&lt;23116.13)*(23116.13-B18))/12*$O$4</f>
        <v>48.245498499999997</v>
      </c>
      <c r="Q18" s="132">
        <f t="shared" si="1"/>
        <v>1.1959746677607033</v>
      </c>
      <c r="R18" s="46">
        <f>$P18*SUM(Fasering!$D$5)</f>
        <v>0</v>
      </c>
      <c r="S18" s="46">
        <f>$P18*SUM(Fasering!$D$5:$D$6)</f>
        <v>12.474534240029346</v>
      </c>
      <c r="T18" s="46">
        <f>$P18*SUM(Fasering!$D$5:$D$7)</f>
        <v>19.631945080992917</v>
      </c>
      <c r="U18" s="46">
        <f>$P18*SUM(Fasering!$D$5:$D$8)</f>
        <v>26.789355921956485</v>
      </c>
      <c r="V18" s="46">
        <f>$P18*SUM(Fasering!$D$5:$D$9)</f>
        <v>33.946766762920056</v>
      </c>
      <c r="W18" s="46">
        <f>$P18*SUM(Fasering!$D$5:$D$10)</f>
        <v>41.088087659036432</v>
      </c>
      <c r="X18" s="76">
        <f>$P18*SUM(Fasering!$D$5:$D$11)</f>
        <v>48.245498499999997</v>
      </c>
      <c r="Y18" s="131">
        <f>((B18&lt;19968.2)*456.51+(B18&gt;19968.2)*(B18&lt;20196.46)*(20196.46-B18+228.26)+(B18&gt;20196.46)*(B18&lt;22659.62)*228.26+(B18&gt;22659.62)*(B18&lt;22887.88)*(22887.88-B18))/12*$O$4</f>
        <v>24.123277666666663</v>
      </c>
      <c r="Z18" s="132">
        <f t="shared" si="2"/>
        <v>0.5980004329873565</v>
      </c>
      <c r="AA18" s="75">
        <f>$Y18*SUM(Fasering!$D$5)</f>
        <v>0</v>
      </c>
      <c r="AB18" s="46">
        <f>$Y18*SUM(Fasering!$D$5:$D$6)</f>
        <v>6.2374037493792001</v>
      </c>
      <c r="AC18" s="46">
        <f>$Y18*SUM(Fasering!$D$5:$D$7)</f>
        <v>9.8161875625669595</v>
      </c>
      <c r="AD18" s="46">
        <f>$Y18*SUM(Fasering!$D$5:$D$8)</f>
        <v>13.39497137575472</v>
      </c>
      <c r="AE18" s="46">
        <f>$Y18*SUM(Fasering!$D$5:$D$9)</f>
        <v>16.97375518894248</v>
      </c>
      <c r="AF18" s="46">
        <f>$Y18*SUM(Fasering!$D$5:$D$10)</f>
        <v>20.544493853478905</v>
      </c>
      <c r="AG18" s="76">
        <f>$Y18*SUM(Fasering!$D$5:$D$11)</f>
        <v>24.123277666666663</v>
      </c>
      <c r="AH18" s="5">
        <f>($AK$3+(I18+R18)*12*7.57%)*SUM(Fasering!$D$5)</f>
        <v>0</v>
      </c>
      <c r="AI18" s="9">
        <f>($AK$3+(J18+S18)*12*7.57%)*SUM(Fasering!$D$5:$D$6)</f>
        <v>470.35837571789926</v>
      </c>
      <c r="AJ18" s="9">
        <f>($AK$3+(K18+T18)*12*7.57%)*SUM(Fasering!$D$5:$D$7)</f>
        <v>770.82589782181674</v>
      </c>
      <c r="AK18" s="9">
        <f>($AK$3+(L18+U18)*12*7.57%)*SUM(Fasering!$D$5:$D$8)</f>
        <v>1093.6012332593464</v>
      </c>
      <c r="AL18" s="9">
        <f>($AK$3+(M18+V18)*12*7.57%)*SUM(Fasering!$D$5:$D$9)</f>
        <v>1438.684382030488</v>
      </c>
      <c r="AM18" s="9">
        <f>($AK$3+(N18+W18)*12*7.57%)*SUM(Fasering!$D$5:$D$10)</f>
        <v>1805.2244271269938</v>
      </c>
      <c r="AN18" s="87">
        <f>($AK$3+(O18+X18)*12*7.57%)*SUM(Fasering!$D$5:$D$11)</f>
        <v>2194.8730543352003</v>
      </c>
      <c r="AO18" s="5">
        <f>($AK$3+(I18+AA18)*12*7.57%)*SUM(Fasering!$D$5)</f>
        <v>0</v>
      </c>
      <c r="AP18" s="9">
        <f>($AK$3+(J18+AB18)*12*7.57%)*SUM(Fasering!$D$5:$D$6)</f>
        <v>468.89340313438043</v>
      </c>
      <c r="AQ18" s="9">
        <f>($AK$3+(K18+AC18)*12*7.57%)*SUM(Fasering!$D$5:$D$7)</f>
        <v>767.19756197733727</v>
      </c>
      <c r="AR18" s="9">
        <f>($AK$3+(L18+AD18)*12*7.57%)*SUM(Fasering!$D$5:$D$8)</f>
        <v>1086.8449886799465</v>
      </c>
      <c r="AS18" s="9">
        <f>($AK$3+(M18+AE18)*12*7.57%)*SUM(Fasering!$D$5:$D$9)</f>
        <v>1427.8356832422073</v>
      </c>
      <c r="AT18" s="9">
        <f>($AK$3+(N18+AF18)*12*7.57%)*SUM(Fasering!$D$5:$D$10)</f>
        <v>1789.3311785690771</v>
      </c>
      <c r="AU18" s="87">
        <f>($AK$3+(O18+AG18)*12*7.57%)*SUM(Fasering!$D$5:$D$11)</f>
        <v>2172.9604289302001</v>
      </c>
    </row>
    <row r="19" spans="1:47" x14ac:dyDescent="0.3">
      <c r="A19" s="33">
        <f t="shared" si="3"/>
        <v>9</v>
      </c>
      <c r="B19" s="126">
        <v>21077.29</v>
      </c>
      <c r="C19" s="127"/>
      <c r="D19" s="126">
        <f>B19*$O$4</f>
        <v>26730.219177999999</v>
      </c>
      <c r="E19" s="128">
        <f t="shared" si="0"/>
        <v>662.62482499956616</v>
      </c>
      <c r="F19" s="126">
        <f>B19/12*$O$4</f>
        <v>2227.5182648333334</v>
      </c>
      <c r="G19" s="128">
        <f t="shared" si="4"/>
        <v>55.218735416630516</v>
      </c>
      <c r="H19" s="64">
        <f>'L4'!$H$10</f>
        <v>1609.3</v>
      </c>
      <c r="I19" s="64">
        <f>GEW!$E$12+($F19-GEW!$E$12)*SUM(Fasering!$D$5)</f>
        <v>1716.7792493333334</v>
      </c>
      <c r="J19" s="64">
        <f>GEW!$E$12+($F19-GEW!$E$12)*SUM(Fasering!$D$5:$D$6)</f>
        <v>1848.8378150992903</v>
      </c>
      <c r="K19" s="64">
        <f>GEW!$E$12+($F19-GEW!$E$12)*SUM(Fasering!$D$5:$D$7)</f>
        <v>1924.607971488964</v>
      </c>
      <c r="L19" s="64">
        <f>GEW!$E$12+($F19-GEW!$E$12)*SUM(Fasering!$D$5:$D$8)</f>
        <v>2000.3781278786375</v>
      </c>
      <c r="M19" s="64">
        <f>GEW!$E$12+($F19-GEW!$E$12)*SUM(Fasering!$D$5:$D$9)</f>
        <v>2076.1482842683113</v>
      </c>
      <c r="N19" s="64">
        <f>GEW!$E$12+($F19-GEW!$E$12)*SUM(Fasering!$D$5:$D$10)</f>
        <v>2151.7481084436599</v>
      </c>
      <c r="O19" s="77">
        <f>GEW!$E$12+($F19-GEW!$E$12)*SUM(Fasering!$D$5:$D$11)</f>
        <v>2227.5182648333334</v>
      </c>
      <c r="P19" s="131">
        <f>((B19&lt;19968.2)*913.03+(B19&gt;19968.2)*(B19&lt;20424.71)*(20424.71-B19+456.51)+(B19&gt;20424.71)*(B19&lt;22659.62)*456.51+(B19&gt;22659.62)*(B19&lt;23116.13)*(23116.13-B19))/12*$O$4</f>
        <v>48.245498499999997</v>
      </c>
      <c r="Q19" s="132">
        <f t="shared" si="1"/>
        <v>1.1959746677607033</v>
      </c>
      <c r="R19" s="46">
        <f>$P19*SUM(Fasering!$D$5)</f>
        <v>0</v>
      </c>
      <c r="S19" s="46">
        <f>$P19*SUM(Fasering!$D$5:$D$6)</f>
        <v>12.474534240029346</v>
      </c>
      <c r="T19" s="46">
        <f>$P19*SUM(Fasering!$D$5:$D$7)</f>
        <v>19.631945080992917</v>
      </c>
      <c r="U19" s="46">
        <f>$P19*SUM(Fasering!$D$5:$D$8)</f>
        <v>26.789355921956485</v>
      </c>
      <c r="V19" s="46">
        <f>$P19*SUM(Fasering!$D$5:$D$9)</f>
        <v>33.946766762920056</v>
      </c>
      <c r="W19" s="46">
        <f>$P19*SUM(Fasering!$D$5:$D$10)</f>
        <v>41.088087659036432</v>
      </c>
      <c r="X19" s="76">
        <f>$P19*SUM(Fasering!$D$5:$D$11)</f>
        <v>48.245498499999997</v>
      </c>
      <c r="Y19" s="131">
        <f>((B19&lt;19968.2)*456.51+(B19&gt;19968.2)*(B19&lt;20196.46)*(20196.46-B19+228.26)+(B19&gt;20196.46)*(B19&lt;22659.62)*228.26+(B19&gt;22659.62)*(B19&lt;22887.88)*(22887.88-B19))/12*$O$4</f>
        <v>24.123277666666663</v>
      </c>
      <c r="Z19" s="132">
        <f t="shared" si="2"/>
        <v>0.5980004329873565</v>
      </c>
      <c r="AA19" s="75">
        <f>$Y19*SUM(Fasering!$D$5)</f>
        <v>0</v>
      </c>
      <c r="AB19" s="46">
        <f>$Y19*SUM(Fasering!$D$5:$D$6)</f>
        <v>6.2374037493792001</v>
      </c>
      <c r="AC19" s="46">
        <f>$Y19*SUM(Fasering!$D$5:$D$7)</f>
        <v>9.8161875625669595</v>
      </c>
      <c r="AD19" s="46">
        <f>$Y19*SUM(Fasering!$D$5:$D$8)</f>
        <v>13.39497137575472</v>
      </c>
      <c r="AE19" s="46">
        <f>$Y19*SUM(Fasering!$D$5:$D$9)</f>
        <v>16.97375518894248</v>
      </c>
      <c r="AF19" s="46">
        <f>$Y19*SUM(Fasering!$D$5:$D$10)</f>
        <v>20.544493853478905</v>
      </c>
      <c r="AG19" s="76">
        <f>$Y19*SUM(Fasering!$D$5:$D$11)</f>
        <v>24.123277666666663</v>
      </c>
      <c r="AH19" s="5">
        <f>($AK$3+(I19+R19)*12*7.57%)*SUM(Fasering!$D$5)</f>
        <v>0</v>
      </c>
      <c r="AI19" s="9">
        <f>($AK$3+(J19+S19)*12*7.57%)*SUM(Fasering!$D$5:$D$6)</f>
        <v>470.42461237534462</v>
      </c>
      <c r="AJ19" s="9">
        <f>($AK$3+(K19+T19)*12*7.57%)*SUM(Fasering!$D$5:$D$7)</f>
        <v>770.98994788059008</v>
      </c>
      <c r="AK19" s="9">
        <f>($AK$3+(L19+U19)*12*7.57%)*SUM(Fasering!$D$5:$D$8)</f>
        <v>1093.9067072749406</v>
      </c>
      <c r="AL19" s="9">
        <f>($AK$3+(M19+V19)*12*7.57%)*SUM(Fasering!$D$5:$D$9)</f>
        <v>1439.1748905583963</v>
      </c>
      <c r="AM19" s="9">
        <f>($AK$3+(N19+W19)*12*7.57%)*SUM(Fasering!$D$5:$D$10)</f>
        <v>1805.9430178175423</v>
      </c>
      <c r="AN19" s="87">
        <f>($AK$3+(O19+X19)*12*7.57%)*SUM(Fasering!$D$5:$D$11)</f>
        <v>2195.8638026120002</v>
      </c>
      <c r="AO19" s="5">
        <f>($AK$3+(I19+AA19)*12*7.57%)*SUM(Fasering!$D$5)</f>
        <v>0</v>
      </c>
      <c r="AP19" s="9">
        <f>($AK$3+(J19+AB19)*12*7.57%)*SUM(Fasering!$D$5:$D$6)</f>
        <v>468.95963979182585</v>
      </c>
      <c r="AQ19" s="9">
        <f>($AK$3+(K19+AC19)*12*7.57%)*SUM(Fasering!$D$5:$D$7)</f>
        <v>767.36161203611061</v>
      </c>
      <c r="AR19" s="9">
        <f>($AK$3+(L19+AD19)*12*7.57%)*SUM(Fasering!$D$5:$D$8)</f>
        <v>1087.1504626955407</v>
      </c>
      <c r="AS19" s="9">
        <f>($AK$3+(M19+AE19)*12*7.57%)*SUM(Fasering!$D$5:$D$9)</f>
        <v>1428.3261917701159</v>
      </c>
      <c r="AT19" s="9">
        <f>($AK$3+(N19+AF19)*12*7.57%)*SUM(Fasering!$D$5:$D$10)</f>
        <v>1790.0497692596255</v>
      </c>
      <c r="AU19" s="87">
        <f>($AK$3+(O19+AG19)*12*7.57%)*SUM(Fasering!$D$5:$D$11)</f>
        <v>2173.9511772070005</v>
      </c>
    </row>
    <row r="20" spans="1:47" x14ac:dyDescent="0.3">
      <c r="A20" s="33">
        <f t="shared" si="3"/>
        <v>10</v>
      </c>
      <c r="B20" s="126">
        <v>22028.23</v>
      </c>
      <c r="C20" s="127"/>
      <c r="D20" s="126">
        <f>B20*$O$4</f>
        <v>27936.201286</v>
      </c>
      <c r="E20" s="128">
        <f t="shared" si="0"/>
        <v>692.52034055612432</v>
      </c>
      <c r="F20" s="126">
        <f>B20/12*$O$4</f>
        <v>2328.016773833333</v>
      </c>
      <c r="G20" s="128">
        <f t="shared" si="4"/>
        <v>57.71002837967702</v>
      </c>
      <c r="H20" s="64">
        <f>'L4'!$H$10</f>
        <v>1609.3</v>
      </c>
      <c r="I20" s="64">
        <f>GEW!$E$12+($F20-GEW!$E$12)*SUM(Fasering!$D$5)</f>
        <v>1716.7792493333334</v>
      </c>
      <c r="J20" s="64">
        <f>GEW!$E$12+($F20-GEW!$E$12)*SUM(Fasering!$D$5:$D$6)</f>
        <v>1874.8230806799206</v>
      </c>
      <c r="K20" s="64">
        <f>GEW!$E$12+($F20-GEW!$E$12)*SUM(Fasering!$D$5:$D$7)</f>
        <v>1965.5025890336383</v>
      </c>
      <c r="L20" s="64">
        <f>GEW!$E$12+($F20-GEW!$E$12)*SUM(Fasering!$D$5:$D$8)</f>
        <v>2056.1820973873564</v>
      </c>
      <c r="M20" s="64">
        <f>GEW!$E$12+($F20-GEW!$E$12)*SUM(Fasering!$D$5:$D$9)</f>
        <v>2146.8616057410741</v>
      </c>
      <c r="N20" s="64">
        <f>GEW!$E$12+($F20-GEW!$E$12)*SUM(Fasering!$D$5:$D$10)</f>
        <v>2237.3372654796153</v>
      </c>
      <c r="O20" s="77">
        <f>GEW!$E$12+($F20-GEW!$E$12)*SUM(Fasering!$D$5:$D$11)</f>
        <v>2328.016773833333</v>
      </c>
      <c r="P20" s="126">
        <f>((B20&lt;19968.2)*913.03+(B20&gt;19968.2)*(B20&lt;20424.71)*(20424.71-B20+456.51)+(B20&gt;20424.71)*(B20&lt;22659.62)*456.51+(B20&gt;22659.62)*(B20&lt;23116.13)*(23116.13-B20))/12*$O$4</f>
        <v>48.245498499999997</v>
      </c>
      <c r="Q20" s="128">
        <f t="shared" si="1"/>
        <v>1.1959746677607033</v>
      </c>
      <c r="R20" s="46">
        <f>$P20*SUM(Fasering!$D$5)</f>
        <v>0</v>
      </c>
      <c r="S20" s="46">
        <f>$P20*SUM(Fasering!$D$5:$D$6)</f>
        <v>12.474534240029346</v>
      </c>
      <c r="T20" s="46">
        <f>$P20*SUM(Fasering!$D$5:$D$7)</f>
        <v>19.631945080992917</v>
      </c>
      <c r="U20" s="46">
        <f>$P20*SUM(Fasering!$D$5:$D$8)</f>
        <v>26.789355921956485</v>
      </c>
      <c r="V20" s="46">
        <f>$P20*SUM(Fasering!$D$5:$D$9)</f>
        <v>33.946766762920056</v>
      </c>
      <c r="W20" s="46">
        <f>$P20*SUM(Fasering!$D$5:$D$10)</f>
        <v>41.088087659036432</v>
      </c>
      <c r="X20" s="76">
        <f>$P20*SUM(Fasering!$D$5:$D$11)</f>
        <v>48.245498499999997</v>
      </c>
      <c r="Y20" s="126">
        <f>((B20&lt;19968.2)*456.51+(B20&gt;19968.2)*(B20&lt;20196.46)*(20196.46-B20+228.26)+(B20&gt;20196.46)*(B20&lt;22659.62)*228.26+(B20&gt;22659.62)*(B20&lt;22887.88)*(22887.88-B20))/12*$O$4</f>
        <v>24.123277666666663</v>
      </c>
      <c r="Z20" s="128">
        <f t="shared" si="2"/>
        <v>0.5980004329873565</v>
      </c>
      <c r="AA20" s="75">
        <f>$Y20*SUM(Fasering!$D$5)</f>
        <v>0</v>
      </c>
      <c r="AB20" s="46">
        <f>$Y20*SUM(Fasering!$D$5:$D$6)</f>
        <v>6.2374037493792001</v>
      </c>
      <c r="AC20" s="46">
        <f>$Y20*SUM(Fasering!$D$5:$D$7)</f>
        <v>9.8161875625669595</v>
      </c>
      <c r="AD20" s="46">
        <f>$Y20*SUM(Fasering!$D$5:$D$8)</f>
        <v>13.39497137575472</v>
      </c>
      <c r="AE20" s="46">
        <f>$Y20*SUM(Fasering!$D$5:$D$9)</f>
        <v>16.97375518894248</v>
      </c>
      <c r="AF20" s="46">
        <f>$Y20*SUM(Fasering!$D$5:$D$10)</f>
        <v>20.544493853478905</v>
      </c>
      <c r="AG20" s="76">
        <f>$Y20*SUM(Fasering!$D$5:$D$11)</f>
        <v>24.123277666666663</v>
      </c>
      <c r="AH20" s="5">
        <f>($AK$3+(I20+R20)*12*7.57%)*SUM(Fasering!$D$5)</f>
        <v>0</v>
      </c>
      <c r="AI20" s="9">
        <f>($AK$3+(J20+S20)*12*7.57%)*SUM(Fasering!$D$5:$D$6)</f>
        <v>476.52801228146251</v>
      </c>
      <c r="AJ20" s="9">
        <f>($AK$3+(K20+T20)*12*7.57%)*SUM(Fasering!$D$5:$D$7)</f>
        <v>786.10639777302902</v>
      </c>
      <c r="AK20" s="9">
        <f>($AK$3+(L20+U20)*12*7.57%)*SUM(Fasering!$D$5:$D$8)</f>
        <v>1122.0547170025839</v>
      </c>
      <c r="AL20" s="9">
        <f>($AK$3+(M20+V20)*12*7.57%)*SUM(Fasering!$D$5:$D$9)</f>
        <v>1484.3729699701264</v>
      </c>
      <c r="AM20" s="9">
        <f>($AK$3+(N20+W20)*12*7.57%)*SUM(Fasering!$D$5:$D$10)</f>
        <v>1872.1578076693079</v>
      </c>
      <c r="AN20" s="87">
        <f>($AK$3+(O20+X20)*12*7.57%)*SUM(Fasering!$D$5:$D$11)</f>
        <v>2287.1566481875993</v>
      </c>
      <c r="AO20" s="5">
        <f>($AK$3+(I20+AA20)*12*7.57%)*SUM(Fasering!$D$5)</f>
        <v>0</v>
      </c>
      <c r="AP20" s="9">
        <f>($AK$3+(J20+AB20)*12*7.57%)*SUM(Fasering!$D$5:$D$6)</f>
        <v>475.06303969794374</v>
      </c>
      <c r="AQ20" s="9">
        <f>($AK$3+(K20+AC20)*12*7.57%)*SUM(Fasering!$D$5:$D$7)</f>
        <v>782.47806192854978</v>
      </c>
      <c r="AR20" s="9">
        <f>($AK$3+(L20+AD20)*12*7.57%)*SUM(Fasering!$D$5:$D$8)</f>
        <v>1115.2984724231837</v>
      </c>
      <c r="AS20" s="9">
        <f>($AK$3+(M20+AE20)*12*7.57%)*SUM(Fasering!$D$5:$D$9)</f>
        <v>1473.5242711818457</v>
      </c>
      <c r="AT20" s="9">
        <f>($AK$3+(N20+AF20)*12*7.57%)*SUM(Fasering!$D$5:$D$10)</f>
        <v>1856.2645591113912</v>
      </c>
      <c r="AU20" s="87">
        <f>($AK$3+(O20+AG20)*12*7.57%)*SUM(Fasering!$D$5:$D$11)</f>
        <v>2265.2440227825996</v>
      </c>
    </row>
    <row r="21" spans="1:47" x14ac:dyDescent="0.3">
      <c r="A21" s="33">
        <f t="shared" si="3"/>
        <v>11</v>
      </c>
      <c r="B21" s="126">
        <v>22038.57</v>
      </c>
      <c r="C21" s="127"/>
      <c r="D21" s="126">
        <f>B21*$O$4</f>
        <v>27949.314473999999</v>
      </c>
      <c r="E21" s="128">
        <f t="shared" si="0"/>
        <v>692.84540799555771</v>
      </c>
      <c r="F21" s="126">
        <f>B21/12*$O$4</f>
        <v>2329.1095394999998</v>
      </c>
      <c r="G21" s="128">
        <f t="shared" si="4"/>
        <v>57.737117332963138</v>
      </c>
      <c r="H21" s="64">
        <f>'L4'!$H$10</f>
        <v>1609.3</v>
      </c>
      <c r="I21" s="64">
        <f>GEW!$E$12+($F21-GEW!$E$12)*SUM(Fasering!$D$5)</f>
        <v>1716.7792493333334</v>
      </c>
      <c r="J21" s="64">
        <f>GEW!$E$12+($F21-GEW!$E$12)*SUM(Fasering!$D$5:$D$6)</f>
        <v>1875.1056302057621</v>
      </c>
      <c r="K21" s="64">
        <f>GEW!$E$12+($F21-GEW!$E$12)*SUM(Fasering!$D$5:$D$7)</f>
        <v>1965.9472546754371</v>
      </c>
      <c r="L21" s="64">
        <f>GEW!$E$12+($F21-GEW!$E$12)*SUM(Fasering!$D$5:$D$8)</f>
        <v>2056.7888791451119</v>
      </c>
      <c r="M21" s="64">
        <f>GEW!$E$12+($F21-GEW!$E$12)*SUM(Fasering!$D$5:$D$9)</f>
        <v>2147.6305036147869</v>
      </c>
      <c r="N21" s="64">
        <f>GEW!$E$12+($F21-GEW!$E$12)*SUM(Fasering!$D$5:$D$10)</f>
        <v>2238.2679150303247</v>
      </c>
      <c r="O21" s="77">
        <f>GEW!$E$12+($F21-GEW!$E$12)*SUM(Fasering!$D$5:$D$11)</f>
        <v>2329.1095394999998</v>
      </c>
      <c r="P21" s="126">
        <f>((B21&lt;19968.2)*913.03+(B21&gt;19968.2)*(B21&lt;20424.71)*(20424.71-B21+456.51)+(B21&gt;20424.71)*(B21&lt;22659.62)*456.51+(B21&gt;22659.62)*(B21&lt;23116.13)*(23116.13-B21))/12*$O$4</f>
        <v>48.245498499999997</v>
      </c>
      <c r="Q21" s="128">
        <f t="shared" si="1"/>
        <v>1.1959746677607033</v>
      </c>
      <c r="R21" s="46">
        <f>$P21*SUM(Fasering!$D$5)</f>
        <v>0</v>
      </c>
      <c r="S21" s="46">
        <f>$P21*SUM(Fasering!$D$5:$D$6)</f>
        <v>12.474534240029346</v>
      </c>
      <c r="T21" s="46">
        <f>$P21*SUM(Fasering!$D$5:$D$7)</f>
        <v>19.631945080992917</v>
      </c>
      <c r="U21" s="46">
        <f>$P21*SUM(Fasering!$D$5:$D$8)</f>
        <v>26.789355921956485</v>
      </c>
      <c r="V21" s="46">
        <f>$P21*SUM(Fasering!$D$5:$D$9)</f>
        <v>33.946766762920056</v>
      </c>
      <c r="W21" s="46">
        <f>$P21*SUM(Fasering!$D$5:$D$10)</f>
        <v>41.088087659036432</v>
      </c>
      <c r="X21" s="76">
        <f>$P21*SUM(Fasering!$D$5:$D$11)</f>
        <v>48.245498499999997</v>
      </c>
      <c r="Y21" s="126">
        <f>((B21&lt;19968.2)*456.51+(B21&gt;19968.2)*(B21&lt;20196.46)*(20196.46-B21+228.26)+(B21&gt;20196.46)*(B21&lt;22659.62)*228.26+(B21&gt;22659.62)*(B21&lt;22887.88)*(22887.88-B21))/12*$O$4</f>
        <v>24.123277666666663</v>
      </c>
      <c r="Z21" s="128">
        <f t="shared" si="2"/>
        <v>0.5980004329873565</v>
      </c>
      <c r="AA21" s="75">
        <f>$Y21*SUM(Fasering!$D$5)</f>
        <v>0</v>
      </c>
      <c r="AB21" s="46">
        <f>$Y21*SUM(Fasering!$D$5:$D$6)</f>
        <v>6.2374037493792001</v>
      </c>
      <c r="AC21" s="46">
        <f>$Y21*SUM(Fasering!$D$5:$D$7)</f>
        <v>9.8161875625669595</v>
      </c>
      <c r="AD21" s="46">
        <f>$Y21*SUM(Fasering!$D$5:$D$8)</f>
        <v>13.39497137575472</v>
      </c>
      <c r="AE21" s="46">
        <f>$Y21*SUM(Fasering!$D$5:$D$9)</f>
        <v>16.97375518894248</v>
      </c>
      <c r="AF21" s="46">
        <f>$Y21*SUM(Fasering!$D$5:$D$10)</f>
        <v>20.544493853478905</v>
      </c>
      <c r="AG21" s="76">
        <f>$Y21*SUM(Fasering!$D$5:$D$11)</f>
        <v>24.123277666666663</v>
      </c>
      <c r="AH21" s="5">
        <f>($AK$3+(I21+R21)*12*7.57%)*SUM(Fasering!$D$5)</f>
        <v>0</v>
      </c>
      <c r="AI21" s="9">
        <f>($AK$3+(J21+S21)*12*7.57%)*SUM(Fasering!$D$5:$D$6)</f>
        <v>476.59437730452311</v>
      </c>
      <c r="AJ21" s="9">
        <f>($AK$3+(K21+T21)*12*7.57%)*SUM(Fasering!$D$5:$D$7)</f>
        <v>786.27076575827289</v>
      </c>
      <c r="AK21" s="9">
        <f>($AK$3+(L21+U21)*12*7.57%)*SUM(Fasering!$D$5:$D$8)</f>
        <v>1122.3607830220842</v>
      </c>
      <c r="AL21" s="9">
        <f>($AK$3+(M21+V21)*12*7.57%)*SUM(Fasering!$D$5:$D$9)</f>
        <v>1484.8644290959571</v>
      </c>
      <c r="AM21" s="9">
        <f>($AK$3+(N21+W21)*12*7.57%)*SUM(Fasering!$D$5:$D$10)</f>
        <v>1872.8777909774735</v>
      </c>
      <c r="AN21" s="87">
        <f>($AK$3+(O21+X21)*12*7.57%)*SUM(Fasering!$D$5:$D$11)</f>
        <v>2288.1493165191996</v>
      </c>
      <c r="AO21" s="5">
        <f>($AK$3+(I21+AA21)*12*7.57%)*SUM(Fasering!$D$5)</f>
        <v>0</v>
      </c>
      <c r="AP21" s="9">
        <f>($AK$3+(J21+AB21)*12*7.57%)*SUM(Fasering!$D$5:$D$6)</f>
        <v>475.12940472100428</v>
      </c>
      <c r="AQ21" s="9">
        <f>($AK$3+(K21+AC21)*12*7.57%)*SUM(Fasering!$D$5:$D$7)</f>
        <v>782.64242991379365</v>
      </c>
      <c r="AR21" s="9">
        <f>($AK$3+(L21+AD21)*12*7.57%)*SUM(Fasering!$D$5:$D$8)</f>
        <v>1115.6045384426843</v>
      </c>
      <c r="AS21" s="9">
        <f>($AK$3+(M21+AE21)*12*7.57%)*SUM(Fasering!$D$5:$D$9)</f>
        <v>1474.0157303076769</v>
      </c>
      <c r="AT21" s="9">
        <f>($AK$3+(N21+AF21)*12*7.57%)*SUM(Fasering!$D$5:$D$10)</f>
        <v>1856.9845424195569</v>
      </c>
      <c r="AU21" s="87">
        <f>($AK$3+(O21+AG21)*12*7.57%)*SUM(Fasering!$D$5:$D$11)</f>
        <v>2266.2366911141994</v>
      </c>
    </row>
    <row r="22" spans="1:47" x14ac:dyDescent="0.3">
      <c r="A22" s="33">
        <f t="shared" si="3"/>
        <v>12</v>
      </c>
      <c r="B22" s="126">
        <v>22989.52</v>
      </c>
      <c r="C22" s="127"/>
      <c r="D22" s="126">
        <f>B22*$O$4</f>
        <v>29155.309264</v>
      </c>
      <c r="E22" s="128">
        <f t="shared" si="0"/>
        <v>722.74123793068395</v>
      </c>
      <c r="F22" s="126">
        <f>B22/12*$O$4</f>
        <v>2429.6091053333334</v>
      </c>
      <c r="G22" s="128">
        <f t="shared" si="4"/>
        <v>60.228436494223672</v>
      </c>
      <c r="H22" s="64">
        <f>'L4'!$H$10</f>
        <v>1609.3</v>
      </c>
      <c r="I22" s="64">
        <f>GEW!$E$12+($F22-GEW!$E$12)*SUM(Fasering!$D$5)</f>
        <v>1716.7792493333334</v>
      </c>
      <c r="J22" s="64">
        <f>GEW!$E$12+($F22-GEW!$E$12)*SUM(Fasering!$D$5:$D$6)</f>
        <v>1901.0911690451214</v>
      </c>
      <c r="K22" s="64">
        <f>GEW!$E$12+($F22-GEW!$E$12)*SUM(Fasering!$D$5:$D$7)</f>
        <v>2006.8423022642528</v>
      </c>
      <c r="L22" s="64">
        <f>GEW!$E$12+($F22-GEW!$E$12)*SUM(Fasering!$D$5:$D$8)</f>
        <v>2112.5934354833839</v>
      </c>
      <c r="M22" s="64">
        <f>GEW!$E$12+($F22-GEW!$E$12)*SUM(Fasering!$D$5:$D$9)</f>
        <v>2218.3445687025155</v>
      </c>
      <c r="N22" s="64">
        <f>GEW!$E$12+($F22-GEW!$E$12)*SUM(Fasering!$D$5:$D$10)</f>
        <v>2323.8579721142023</v>
      </c>
      <c r="O22" s="77">
        <f>GEW!$E$12+($F22-GEW!$E$12)*SUM(Fasering!$D$5:$D$11)</f>
        <v>2429.6091053333334</v>
      </c>
      <c r="P22" s="126">
        <f>((B22&lt;19968.2)*913.03+(B22&gt;19968.2)*(B22&lt;20424.71)*(20424.71-B22+456.51)+(B22&gt;20424.71)*(B22&lt;22659.62)*456.51+(B22&gt;22659.62)*(B22&lt;23116.13)*(23116.13-B22))/12*$O$4</f>
        <v>13.380566833333393</v>
      </c>
      <c r="Q22" s="128">
        <f t="shared" si="1"/>
        <v>0.33169558757789169</v>
      </c>
      <c r="R22" s="46">
        <f>$P22*SUM(Fasering!$D$5)</f>
        <v>0</v>
      </c>
      <c r="S22" s="46">
        <f>$P22*SUM(Fasering!$D$5:$D$6)</f>
        <v>3.4597287685486031</v>
      </c>
      <c r="T22" s="46">
        <f>$P22*SUM(Fasering!$D$5:$D$7)</f>
        <v>5.4447888692570245</v>
      </c>
      <c r="U22" s="46">
        <f>$P22*SUM(Fasering!$D$5:$D$8)</f>
        <v>7.4298489699654473</v>
      </c>
      <c r="V22" s="46">
        <f>$P22*SUM(Fasering!$D$5:$D$9)</f>
        <v>9.4149090706738683</v>
      </c>
      <c r="W22" s="46">
        <f>$P22*SUM(Fasering!$D$5:$D$10)</f>
        <v>11.395506732624973</v>
      </c>
      <c r="X22" s="76">
        <f>$P22*SUM(Fasering!$D$5:$D$11)</f>
        <v>13.380566833333393</v>
      </c>
      <c r="Y22" s="126">
        <f>((B22&lt;19968.2)*456.51+(B22&gt;19968.2)*(B22&lt;20196.46)*(20196.46-B22+228.26)+(B22&gt;20196.46)*(B22&lt;22659.62)*228.26+(B22&gt;22659.62)*(B22&lt;22887.88)*(22887.88-B22))/12*$O$4</f>
        <v>0</v>
      </c>
      <c r="Z22" s="128">
        <f t="shared" si="2"/>
        <v>0</v>
      </c>
      <c r="AA22" s="75">
        <f>$Y22*SUM(Fasering!$D$5)</f>
        <v>0</v>
      </c>
      <c r="AB22" s="46">
        <f>$Y22*SUM(Fasering!$D$5:$D$6)</f>
        <v>0</v>
      </c>
      <c r="AC22" s="46">
        <f>$Y22*SUM(Fasering!$D$5:$D$7)</f>
        <v>0</v>
      </c>
      <c r="AD22" s="46">
        <f>$Y22*SUM(Fasering!$D$5:$D$8)</f>
        <v>0</v>
      </c>
      <c r="AE22" s="46">
        <f>$Y22*SUM(Fasering!$D$5:$D$9)</f>
        <v>0</v>
      </c>
      <c r="AF22" s="46">
        <f>$Y22*SUM(Fasering!$D$5:$D$10)</f>
        <v>0</v>
      </c>
      <c r="AG22" s="76">
        <f>$Y22*SUM(Fasering!$D$5:$D$11)</f>
        <v>0</v>
      </c>
      <c r="AH22" s="5">
        <f>($AK$3+(I22+R22)*12*7.57%)*SUM(Fasering!$D$5)</f>
        <v>0</v>
      </c>
      <c r="AI22" s="9">
        <f>($AK$3+(J22+S22)*12*7.57%)*SUM(Fasering!$D$5:$D$6)</f>
        <v>480.58045057065408</v>
      </c>
      <c r="AJ22" s="9">
        <f>($AK$3+(K22+T22)*12*7.57%)*SUM(Fasering!$D$5:$D$7)</f>
        <v>796.14317748319706</v>
      </c>
      <c r="AK22" s="9">
        <f>($AK$3+(L22+U22)*12*7.57%)*SUM(Fasering!$D$5:$D$8)</f>
        <v>1140.7439843190673</v>
      </c>
      <c r="AL22" s="9">
        <f>($AK$3+(M22+V22)*12*7.57%)*SUM(Fasering!$D$5:$D$9)</f>
        <v>1514.3828710782643</v>
      </c>
      <c r="AM22" s="9">
        <f>($AK$3+(N22+W22)*12*7.57%)*SUM(Fasering!$D$5:$D$10)</f>
        <v>1916.1220495399905</v>
      </c>
      <c r="AN22" s="87">
        <f>($AK$3+(O22+X22)*12*7.57%)*SUM(Fasering!$D$5:$D$11)</f>
        <v>2347.7718181962005</v>
      </c>
      <c r="AO22" s="5">
        <f>($AK$3+(I22+AA22)*12*7.57%)*SUM(Fasering!$D$5)</f>
        <v>0</v>
      </c>
      <c r="AP22" s="9">
        <f>($AK$3+(J22+AB22)*12*7.57%)*SUM(Fasering!$D$5:$D$6)</f>
        <v>479.76783204360339</v>
      </c>
      <c r="AQ22" s="9">
        <f>($AK$3+(K22+AC22)*12*7.57%)*SUM(Fasering!$D$5:$D$7)</f>
        <v>794.13054396175335</v>
      </c>
      <c r="AR22" s="9">
        <f>($AK$3+(L22+AD22)*12*7.57%)*SUM(Fasering!$D$5:$D$8)</f>
        <v>1136.9963035909277</v>
      </c>
      <c r="AS22" s="9">
        <f>($AK$3+(M22+AE22)*12*7.57%)*SUM(Fasering!$D$5:$D$9)</f>
        <v>1508.3651109311265</v>
      </c>
      <c r="AT22" s="9">
        <f>($AK$3+(N22+AF22)*12*7.57%)*SUM(Fasering!$D$5:$D$10)</f>
        <v>1907.306083713406</v>
      </c>
      <c r="AU22" s="87">
        <f>($AK$3+(O22+AG22)*12*7.57%)*SUM(Fasering!$D$5:$D$11)</f>
        <v>2335.6169112848002</v>
      </c>
    </row>
    <row r="23" spans="1:47" x14ac:dyDescent="0.3">
      <c r="A23" s="33">
        <f t="shared" si="3"/>
        <v>13</v>
      </c>
      <c r="B23" s="126">
        <v>22999.83</v>
      </c>
      <c r="C23" s="127"/>
      <c r="D23" s="126">
        <f>B23*$O$4</f>
        <v>29168.384406000001</v>
      </c>
      <c r="E23" s="128">
        <f t="shared" si="0"/>
        <v>723.0653622344131</v>
      </c>
      <c r="F23" s="126">
        <f>B23/12*$O$4</f>
        <v>2430.6987005000001</v>
      </c>
      <c r="G23" s="128">
        <f t="shared" si="4"/>
        <v>60.255446852867756</v>
      </c>
      <c r="H23" s="64">
        <f>'L4'!$H$10</f>
        <v>1609.3</v>
      </c>
      <c r="I23" s="64">
        <f>GEW!$E$12+($F23-GEW!$E$12)*SUM(Fasering!$D$5)</f>
        <v>1716.7792493333334</v>
      </c>
      <c r="J23" s="64">
        <f>GEW!$E$12+($F23-GEW!$E$12)*SUM(Fasering!$D$5:$D$6)</f>
        <v>1901.3728987947757</v>
      </c>
      <c r="K23" s="64">
        <f>GEW!$E$12+($F23-GEW!$E$12)*SUM(Fasering!$D$5:$D$7)</f>
        <v>2007.2856777736283</v>
      </c>
      <c r="L23" s="64">
        <f>GEW!$E$12+($F23-GEW!$E$12)*SUM(Fasering!$D$5:$D$8)</f>
        <v>2113.198456752481</v>
      </c>
      <c r="M23" s="64">
        <f>GEW!$E$12+($F23-GEW!$E$12)*SUM(Fasering!$D$5:$D$9)</f>
        <v>2219.1112357313332</v>
      </c>
      <c r="N23" s="64">
        <f>GEW!$E$12+($F23-GEW!$E$12)*SUM(Fasering!$D$5:$D$10)</f>
        <v>2324.7859215211474</v>
      </c>
      <c r="O23" s="77">
        <f>GEW!$E$12+($F23-GEW!$E$12)*SUM(Fasering!$D$5:$D$11)</f>
        <v>2430.6987005000001</v>
      </c>
      <c r="P23" s="126">
        <f>((B23&lt;19968.2)*913.03+(B23&gt;19968.2)*(B23&lt;20424.71)*(20424.71-B23+456.51)+(B23&gt;20424.71)*(B23&lt;22659.62)*456.51+(B23&gt;22659.62)*(B23&lt;23116.13)*(23116.13-B23))/12*$O$4</f>
        <v>12.290971666666589</v>
      </c>
      <c r="Q23" s="128">
        <f t="shared" si="1"/>
        <v>0.30468522893379979</v>
      </c>
      <c r="R23" s="46">
        <f>$P23*SUM(Fasering!$D$5)</f>
        <v>0</v>
      </c>
      <c r="S23" s="46">
        <f>$P23*SUM(Fasering!$D$5:$D$6)</f>
        <v>3.1779990188942278</v>
      </c>
      <c r="T23" s="46">
        <f>$P23*SUM(Fasering!$D$5:$D$7)</f>
        <v>5.0014133598814086</v>
      </c>
      <c r="U23" s="46">
        <f>$P23*SUM(Fasering!$D$5:$D$8)</f>
        <v>6.8248277008685898</v>
      </c>
      <c r="V23" s="46">
        <f>$P23*SUM(Fasering!$D$5:$D$9)</f>
        <v>8.6482420418557702</v>
      </c>
      <c r="W23" s="46">
        <f>$P23*SUM(Fasering!$D$5:$D$10)</f>
        <v>10.46755732567941</v>
      </c>
      <c r="X23" s="76">
        <f>$P23*SUM(Fasering!$D$5:$D$11)</f>
        <v>12.290971666666589</v>
      </c>
      <c r="Y23" s="126">
        <f>((B23&lt;19968.2)*456.51+(B23&gt;19968.2)*(B23&lt;20196.46)*(20196.46-B23+228.26)+(B23&gt;20196.46)*(B23&lt;22659.62)*228.26+(B23&gt;22659.62)*(B23&lt;22887.88)*(22887.88-B23))/12*$O$4</f>
        <v>0</v>
      </c>
      <c r="Z23" s="128">
        <f t="shared" si="2"/>
        <v>0</v>
      </c>
      <c r="AA23" s="75">
        <f>$Y23*SUM(Fasering!$D$5)</f>
        <v>0</v>
      </c>
      <c r="AB23" s="46">
        <f>$Y23*SUM(Fasering!$D$5:$D$6)</f>
        <v>0</v>
      </c>
      <c r="AC23" s="46">
        <f>$Y23*SUM(Fasering!$D$5:$D$7)</f>
        <v>0</v>
      </c>
      <c r="AD23" s="46">
        <f>$Y23*SUM(Fasering!$D$5:$D$8)</f>
        <v>0</v>
      </c>
      <c r="AE23" s="46">
        <f>$Y23*SUM(Fasering!$D$5:$D$9)</f>
        <v>0</v>
      </c>
      <c r="AF23" s="46">
        <f>$Y23*SUM(Fasering!$D$5:$D$10)</f>
        <v>0</v>
      </c>
      <c r="AG23" s="76">
        <f>$Y23*SUM(Fasering!$D$5:$D$11)</f>
        <v>0</v>
      </c>
      <c r="AH23" s="5">
        <f>($AK$3+(I23+R23)*12*7.57%)*SUM(Fasering!$D$5)</f>
        <v>0</v>
      </c>
      <c r="AI23" s="9">
        <f>($AK$3+(J23+S23)*12*7.57%)*SUM(Fasering!$D$5:$D$6)</f>
        <v>480.58045057065408</v>
      </c>
      <c r="AJ23" s="9">
        <f>($AK$3+(K23+T23)*12*7.57%)*SUM(Fasering!$D$5:$D$7)</f>
        <v>796.14317748319706</v>
      </c>
      <c r="AK23" s="9">
        <f>($AK$3+(L23+U23)*12*7.57%)*SUM(Fasering!$D$5:$D$8)</f>
        <v>1140.7439843190675</v>
      </c>
      <c r="AL23" s="9">
        <f>($AK$3+(M23+V23)*12*7.57%)*SUM(Fasering!$D$5:$D$9)</f>
        <v>1514.3828710782641</v>
      </c>
      <c r="AM23" s="9">
        <f>($AK$3+(N23+W23)*12*7.57%)*SUM(Fasering!$D$5:$D$10)</f>
        <v>1916.12204953999</v>
      </c>
      <c r="AN23" s="87">
        <f>($AK$3+(O23+X23)*12*7.57%)*SUM(Fasering!$D$5:$D$11)</f>
        <v>2347.7718181962005</v>
      </c>
      <c r="AO23" s="5">
        <f>($AK$3+(I23+AA23)*12*7.57%)*SUM(Fasering!$D$5)</f>
        <v>0</v>
      </c>
      <c r="AP23" s="9">
        <f>($AK$3+(J23+AB23)*12*7.57%)*SUM(Fasering!$D$5:$D$6)</f>
        <v>479.8340045182411</v>
      </c>
      <c r="AQ23" s="9">
        <f>($AK$3+(K23+AC23)*12*7.57%)*SUM(Fasering!$D$5:$D$7)</f>
        <v>794.29443505729148</v>
      </c>
      <c r="AR23" s="9">
        <f>($AK$3+(L23+AD23)*12*7.57%)*SUM(Fasering!$D$5:$D$8)</f>
        <v>1137.3014816045691</v>
      </c>
      <c r="AS23" s="9">
        <f>($AK$3+(M23+AE23)*12*7.57%)*SUM(Fasering!$D$5:$D$9)</f>
        <v>1508.8551441600735</v>
      </c>
      <c r="AT23" s="9">
        <f>($AK$3+(N23+AF23)*12*7.57%)*SUM(Fasering!$D$5:$D$10)</f>
        <v>1908.0239780951454</v>
      </c>
      <c r="AU23" s="87">
        <f>($AK$3+(O23+AG23)*12*7.57%)*SUM(Fasering!$D$5:$D$11)</f>
        <v>2336.6066995342003</v>
      </c>
    </row>
    <row r="24" spans="1:47" x14ac:dyDescent="0.3">
      <c r="A24" s="33">
        <f t="shared" si="3"/>
        <v>14</v>
      </c>
      <c r="B24" s="126">
        <v>23950.78</v>
      </c>
      <c r="C24" s="127"/>
      <c r="D24" s="126">
        <f>B24*$O$4</f>
        <v>30374.379195999998</v>
      </c>
      <c r="E24" s="128">
        <f t="shared" si="0"/>
        <v>752.96119216953934</v>
      </c>
      <c r="F24" s="126">
        <f>B24/12*$O$4</f>
        <v>2531.1982663333333</v>
      </c>
      <c r="G24" s="128">
        <f t="shared" si="4"/>
        <v>62.746766014128276</v>
      </c>
      <c r="H24" s="64">
        <f>'L4'!$H$10</f>
        <v>1609.3</v>
      </c>
      <c r="I24" s="64">
        <f>GEW!$E$12+($F24-GEW!$E$12)*SUM(Fasering!$D$5)</f>
        <v>1716.7792493333334</v>
      </c>
      <c r="J24" s="64">
        <f>GEW!$E$12+($F24-GEW!$E$12)*SUM(Fasering!$D$5:$D$6)</f>
        <v>1927.358437634135</v>
      </c>
      <c r="K24" s="64">
        <f>GEW!$E$12+($F24-GEW!$E$12)*SUM(Fasering!$D$5:$D$7)</f>
        <v>2048.1807253624438</v>
      </c>
      <c r="L24" s="64">
        <f>GEW!$E$12+($F24-GEW!$E$12)*SUM(Fasering!$D$5:$D$8)</f>
        <v>2169.0030130907526</v>
      </c>
      <c r="M24" s="64">
        <f>GEW!$E$12+($F24-GEW!$E$12)*SUM(Fasering!$D$5:$D$9)</f>
        <v>2289.8253008190613</v>
      </c>
      <c r="N24" s="64">
        <f>GEW!$E$12+($F24-GEW!$E$12)*SUM(Fasering!$D$5:$D$10)</f>
        <v>2410.3759786050246</v>
      </c>
      <c r="O24" s="77">
        <f>GEW!$E$12+($F24-GEW!$E$12)*SUM(Fasering!$D$5:$D$11)</f>
        <v>2531.1982663333333</v>
      </c>
      <c r="P24" s="126">
        <f>((B24&lt;19968.2)*913.03+(B24&gt;19968.2)*(B24&lt;20424.71)*(20424.71-B24+456.51)+(B24&gt;20424.71)*(B24&lt;22659.62)*456.51+(B24&gt;22659.62)*(B24&lt;23116.13)*(23116.13-B24))/12*$O$4</f>
        <v>0</v>
      </c>
      <c r="Q24" s="128">
        <f t="shared" si="1"/>
        <v>0</v>
      </c>
      <c r="R24" s="46">
        <f>$P24*SUM(Fasering!$D$5)</f>
        <v>0</v>
      </c>
      <c r="S24" s="46">
        <f>$P24*SUM(Fasering!$D$5:$D$6)</f>
        <v>0</v>
      </c>
      <c r="T24" s="46">
        <f>$P24*SUM(Fasering!$D$5:$D$7)</f>
        <v>0</v>
      </c>
      <c r="U24" s="46">
        <f>$P24*SUM(Fasering!$D$5:$D$8)</f>
        <v>0</v>
      </c>
      <c r="V24" s="46">
        <f>$P24*SUM(Fasering!$D$5:$D$9)</f>
        <v>0</v>
      </c>
      <c r="W24" s="46">
        <f>$P24*SUM(Fasering!$D$5:$D$10)</f>
        <v>0</v>
      </c>
      <c r="X24" s="76">
        <f>$P24*SUM(Fasering!$D$5:$D$11)</f>
        <v>0</v>
      </c>
      <c r="Y24" s="126">
        <f>((B24&lt;19968.2)*456.51+(B24&gt;19968.2)*(B24&lt;20196.46)*(20196.46-B24+228.26)+(B24&gt;20196.46)*(B24&lt;22659.62)*228.26+(B24&gt;22659.62)*(B24&lt;22887.88)*(22887.88-B24))/12*$O$4</f>
        <v>0</v>
      </c>
      <c r="Z24" s="128">
        <f t="shared" si="2"/>
        <v>0</v>
      </c>
      <c r="AA24" s="75">
        <f>$Y24*SUM(Fasering!$D$5)</f>
        <v>0</v>
      </c>
      <c r="AB24" s="46">
        <f>$Y24*SUM(Fasering!$D$5:$D$6)</f>
        <v>0</v>
      </c>
      <c r="AC24" s="46">
        <f>$Y24*SUM(Fasering!$D$5:$D$7)</f>
        <v>0</v>
      </c>
      <c r="AD24" s="46">
        <f>$Y24*SUM(Fasering!$D$5:$D$8)</f>
        <v>0</v>
      </c>
      <c r="AE24" s="46">
        <f>$Y24*SUM(Fasering!$D$5:$D$9)</f>
        <v>0</v>
      </c>
      <c r="AF24" s="46">
        <f>$Y24*SUM(Fasering!$D$5:$D$10)</f>
        <v>0</v>
      </c>
      <c r="AG24" s="76">
        <f>$Y24*SUM(Fasering!$D$5:$D$11)</f>
        <v>0</v>
      </c>
      <c r="AH24" s="5">
        <f>($AK$3+(I24+R24)*12*7.57%)*SUM(Fasering!$D$5)</f>
        <v>0</v>
      </c>
      <c r="AI24" s="9">
        <f>($AK$3+(J24+S24)*12*7.57%)*SUM(Fasering!$D$5:$D$6)</f>
        <v>485.93746860716658</v>
      </c>
      <c r="AJ24" s="9">
        <f>($AK$3+(K24+T24)*12*7.57%)*SUM(Fasering!$D$5:$D$7)</f>
        <v>809.41104391296585</v>
      </c>
      <c r="AK24" s="9">
        <f>($AK$3+(L24+U24)*12*7.57%)*SUM(Fasering!$D$5:$D$8)</f>
        <v>1165.4497873341654</v>
      </c>
      <c r="AL24" s="9">
        <f>($AK$3+(M24+V24)*12*7.57%)*SUM(Fasering!$D$5:$D$9)</f>
        <v>1554.0536988707649</v>
      </c>
      <c r="AM24" s="9">
        <f>($AK$3+(N24+W24)*12*7.57%)*SUM(Fasering!$D$5:$D$10)</f>
        <v>1974.2394642557197</v>
      </c>
      <c r="AN24" s="87">
        <f>($AK$3+(O24+X24)*12*7.57%)*SUM(Fasering!$D$5:$D$11)</f>
        <v>2427.9005051372001</v>
      </c>
      <c r="AO24" s="5">
        <f>($AK$3+(I24+AA24)*12*7.57%)*SUM(Fasering!$D$5)</f>
        <v>0</v>
      </c>
      <c r="AP24" s="9">
        <f>($AK$3+(J24+AB24)*12*7.57%)*SUM(Fasering!$D$5:$D$6)</f>
        <v>485.93746860716658</v>
      </c>
      <c r="AQ24" s="9">
        <f>($AK$3+(K24+AC24)*12*7.57%)*SUM(Fasering!$D$5:$D$7)</f>
        <v>809.41104391296585</v>
      </c>
      <c r="AR24" s="9">
        <f>($AK$3+(L24+AD24)*12*7.57%)*SUM(Fasering!$D$5:$D$8)</f>
        <v>1165.4497873341654</v>
      </c>
      <c r="AS24" s="9">
        <f>($AK$3+(M24+AE24)*12*7.57%)*SUM(Fasering!$D$5:$D$9)</f>
        <v>1554.0536988707649</v>
      </c>
      <c r="AT24" s="9">
        <f>($AK$3+(N24+AF24)*12*7.57%)*SUM(Fasering!$D$5:$D$10)</f>
        <v>1974.2394642557197</v>
      </c>
      <c r="AU24" s="87">
        <f>($AK$3+(O24+AG24)*12*7.57%)*SUM(Fasering!$D$5:$D$11)</f>
        <v>2427.9005051372001</v>
      </c>
    </row>
    <row r="25" spans="1:47" x14ac:dyDescent="0.3">
      <c r="A25" s="33">
        <f t="shared" si="3"/>
        <v>15</v>
      </c>
      <c r="B25" s="126">
        <v>23961.119999999999</v>
      </c>
      <c r="C25" s="127"/>
      <c r="D25" s="126">
        <f>B25*$O$4</f>
        <v>30387.492383999997</v>
      </c>
      <c r="E25" s="128">
        <f t="shared" si="0"/>
        <v>753.28625960897273</v>
      </c>
      <c r="F25" s="126">
        <f>B25/12*$O$4</f>
        <v>2532.2910320000001</v>
      </c>
      <c r="G25" s="128">
        <f t="shared" si="4"/>
        <v>62.773854967414401</v>
      </c>
      <c r="H25" s="64">
        <f>'L4'!$H$10</f>
        <v>1609.3</v>
      </c>
      <c r="I25" s="64">
        <f>GEW!$E$12+($F25-GEW!$E$12)*SUM(Fasering!$D$5)</f>
        <v>1716.7792493333334</v>
      </c>
      <c r="J25" s="64">
        <f>GEW!$E$12+($F25-GEW!$E$12)*SUM(Fasering!$D$5:$D$6)</f>
        <v>1927.6409871599765</v>
      </c>
      <c r="K25" s="64">
        <f>GEW!$E$12+($F25-GEW!$E$12)*SUM(Fasering!$D$5:$D$7)</f>
        <v>2048.6253910042424</v>
      </c>
      <c r="L25" s="64">
        <f>GEW!$E$12+($F25-GEW!$E$12)*SUM(Fasering!$D$5:$D$8)</f>
        <v>2169.6097948485085</v>
      </c>
      <c r="M25" s="64">
        <f>GEW!$E$12+($F25-GEW!$E$12)*SUM(Fasering!$D$5:$D$9)</f>
        <v>2290.5941986927746</v>
      </c>
      <c r="N25" s="64">
        <f>GEW!$E$12+($F25-GEW!$E$12)*SUM(Fasering!$D$5:$D$10)</f>
        <v>2411.306628155734</v>
      </c>
      <c r="O25" s="77">
        <f>GEW!$E$12+($F25-GEW!$E$12)*SUM(Fasering!$D$5:$D$11)</f>
        <v>2532.2910320000001</v>
      </c>
      <c r="P25" s="126">
        <f>((B25&lt;19968.2)*913.03+(B25&gt;19968.2)*(B25&lt;20424.71)*(20424.71-B25+456.51)+(B25&gt;20424.71)*(B25&lt;22659.62)*456.51+(B25&gt;22659.62)*(B25&lt;23116.13)*(23116.13-B25))/12*$O$4</f>
        <v>0</v>
      </c>
      <c r="Q25" s="128">
        <f t="shared" si="1"/>
        <v>0</v>
      </c>
      <c r="R25" s="46">
        <f>$P25*SUM(Fasering!$D$5)</f>
        <v>0</v>
      </c>
      <c r="S25" s="46">
        <f>$P25*SUM(Fasering!$D$5:$D$6)</f>
        <v>0</v>
      </c>
      <c r="T25" s="46">
        <f>$P25*SUM(Fasering!$D$5:$D$7)</f>
        <v>0</v>
      </c>
      <c r="U25" s="46">
        <f>$P25*SUM(Fasering!$D$5:$D$8)</f>
        <v>0</v>
      </c>
      <c r="V25" s="46">
        <f>$P25*SUM(Fasering!$D$5:$D$9)</f>
        <v>0</v>
      </c>
      <c r="W25" s="46">
        <f>$P25*SUM(Fasering!$D$5:$D$10)</f>
        <v>0</v>
      </c>
      <c r="X25" s="76">
        <f>$P25*SUM(Fasering!$D$5:$D$11)</f>
        <v>0</v>
      </c>
      <c r="Y25" s="126">
        <f>((B25&lt;19968.2)*456.51+(B25&gt;19968.2)*(B25&lt;20196.46)*(20196.46-B25+228.26)+(B25&gt;20196.46)*(B25&lt;22659.62)*228.26+(B25&gt;22659.62)*(B25&lt;22887.88)*(22887.88-B25))/12*$O$4</f>
        <v>0</v>
      </c>
      <c r="Z25" s="128">
        <f t="shared" si="2"/>
        <v>0</v>
      </c>
      <c r="AA25" s="75">
        <f>$Y25*SUM(Fasering!$D$5)</f>
        <v>0</v>
      </c>
      <c r="AB25" s="46">
        <f>$Y25*SUM(Fasering!$D$5:$D$6)</f>
        <v>0</v>
      </c>
      <c r="AC25" s="46">
        <f>$Y25*SUM(Fasering!$D$5:$D$7)</f>
        <v>0</v>
      </c>
      <c r="AD25" s="46">
        <f>$Y25*SUM(Fasering!$D$5:$D$8)</f>
        <v>0</v>
      </c>
      <c r="AE25" s="46">
        <f>$Y25*SUM(Fasering!$D$5:$D$9)</f>
        <v>0</v>
      </c>
      <c r="AF25" s="46">
        <f>$Y25*SUM(Fasering!$D$5:$D$10)</f>
        <v>0</v>
      </c>
      <c r="AG25" s="76">
        <f>$Y25*SUM(Fasering!$D$5:$D$11)</f>
        <v>0</v>
      </c>
      <c r="AH25" s="5">
        <f>($AK$3+(I25+R25)*12*7.57%)*SUM(Fasering!$D$5)</f>
        <v>0</v>
      </c>
      <c r="AI25" s="9">
        <f>($AK$3+(J25+S25)*12*7.57%)*SUM(Fasering!$D$5:$D$6)</f>
        <v>486.00383363022718</v>
      </c>
      <c r="AJ25" s="9">
        <f>($AK$3+(K25+T25)*12*7.57%)*SUM(Fasering!$D$5:$D$7)</f>
        <v>809.57541189820972</v>
      </c>
      <c r="AK25" s="9">
        <f>($AK$3+(L25+U25)*12*7.57%)*SUM(Fasering!$D$5:$D$8)</f>
        <v>1165.755853353666</v>
      </c>
      <c r="AL25" s="9">
        <f>($AK$3+(M25+V25)*12*7.57%)*SUM(Fasering!$D$5:$D$9)</f>
        <v>1554.5451579965961</v>
      </c>
      <c r="AM25" s="9">
        <f>($AK$3+(N25+W25)*12*7.57%)*SUM(Fasering!$D$5:$D$10)</f>
        <v>1974.9594475638858</v>
      </c>
      <c r="AN25" s="87">
        <f>($AK$3+(O25+X25)*12*7.57%)*SUM(Fasering!$D$5:$D$11)</f>
        <v>2428.8931734688003</v>
      </c>
      <c r="AO25" s="5">
        <f>($AK$3+(I25+AA25)*12*7.57%)*SUM(Fasering!$D$5)</f>
        <v>0</v>
      </c>
      <c r="AP25" s="9">
        <f>($AK$3+(J25+AB25)*12*7.57%)*SUM(Fasering!$D$5:$D$6)</f>
        <v>486.00383363022718</v>
      </c>
      <c r="AQ25" s="9">
        <f>($AK$3+(K25+AC25)*12*7.57%)*SUM(Fasering!$D$5:$D$7)</f>
        <v>809.57541189820972</v>
      </c>
      <c r="AR25" s="9">
        <f>($AK$3+(L25+AD25)*12*7.57%)*SUM(Fasering!$D$5:$D$8)</f>
        <v>1165.755853353666</v>
      </c>
      <c r="AS25" s="9">
        <f>($AK$3+(M25+AE25)*12*7.57%)*SUM(Fasering!$D$5:$D$9)</f>
        <v>1554.5451579965961</v>
      </c>
      <c r="AT25" s="9">
        <f>($AK$3+(N25+AF25)*12*7.57%)*SUM(Fasering!$D$5:$D$10)</f>
        <v>1974.9594475638858</v>
      </c>
      <c r="AU25" s="87">
        <f>($AK$3+(O25+AG25)*12*7.57%)*SUM(Fasering!$D$5:$D$11)</f>
        <v>2428.8931734688003</v>
      </c>
    </row>
    <row r="26" spans="1:47" x14ac:dyDescent="0.3">
      <c r="A26" s="33">
        <f t="shared" si="3"/>
        <v>16</v>
      </c>
      <c r="B26" s="126">
        <v>24912.06</v>
      </c>
      <c r="C26" s="127"/>
      <c r="D26" s="126">
        <f>B26*$O$4</f>
        <v>31593.474492000001</v>
      </c>
      <c r="E26" s="128">
        <f t="shared" si="0"/>
        <v>783.18177516553089</v>
      </c>
      <c r="F26" s="126">
        <f>B26/12*$O$4</f>
        <v>2632.7895410000001</v>
      </c>
      <c r="G26" s="128">
        <f t="shared" si="4"/>
        <v>65.265147930460913</v>
      </c>
      <c r="H26" s="64">
        <f>'L4'!$H$10</f>
        <v>1609.3</v>
      </c>
      <c r="I26" s="64">
        <f>GEW!$E$12+($F26-GEW!$E$12)*SUM(Fasering!$D$5)</f>
        <v>1716.7792493333334</v>
      </c>
      <c r="J26" s="64">
        <f>GEW!$E$12+($F26-GEW!$E$12)*SUM(Fasering!$D$5:$D$6)</f>
        <v>1953.6262527406068</v>
      </c>
      <c r="K26" s="64">
        <f>GEW!$E$12+($F26-GEW!$E$12)*SUM(Fasering!$D$5:$D$7)</f>
        <v>2089.5200085489168</v>
      </c>
      <c r="L26" s="64">
        <f>GEW!$E$12+($F26-GEW!$E$12)*SUM(Fasering!$D$5:$D$8)</f>
        <v>2225.4137643572276</v>
      </c>
      <c r="M26" s="64">
        <f>GEW!$E$12+($F26-GEW!$E$12)*SUM(Fasering!$D$5:$D$9)</f>
        <v>2361.3075201655379</v>
      </c>
      <c r="N26" s="64">
        <f>GEW!$E$12+($F26-GEW!$E$12)*SUM(Fasering!$D$5:$D$10)</f>
        <v>2496.8957851916898</v>
      </c>
      <c r="O26" s="77">
        <f>GEW!$E$12+($F26-GEW!$E$12)*SUM(Fasering!$D$5:$D$11)</f>
        <v>2632.7895410000001</v>
      </c>
      <c r="P26" s="126">
        <f>((B26&lt;19968.2)*913.03+(B26&gt;19968.2)*(B26&lt;20424.71)*(20424.71-B26+456.51)+(B26&gt;20424.71)*(B26&lt;22659.62)*456.51+(B26&gt;22659.62)*(B26&lt;23116.13)*(23116.13-B26))/12*$O$4</f>
        <v>0</v>
      </c>
      <c r="Q26" s="128">
        <f t="shared" si="1"/>
        <v>0</v>
      </c>
      <c r="R26" s="46">
        <f>$P26*SUM(Fasering!$D$5)</f>
        <v>0</v>
      </c>
      <c r="S26" s="46">
        <f>$P26*SUM(Fasering!$D$5:$D$6)</f>
        <v>0</v>
      </c>
      <c r="T26" s="46">
        <f>$P26*SUM(Fasering!$D$5:$D$7)</f>
        <v>0</v>
      </c>
      <c r="U26" s="46">
        <f>$P26*SUM(Fasering!$D$5:$D$8)</f>
        <v>0</v>
      </c>
      <c r="V26" s="46">
        <f>$P26*SUM(Fasering!$D$5:$D$9)</f>
        <v>0</v>
      </c>
      <c r="W26" s="46">
        <f>$P26*SUM(Fasering!$D$5:$D$10)</f>
        <v>0</v>
      </c>
      <c r="X26" s="76">
        <f>$P26*SUM(Fasering!$D$5:$D$11)</f>
        <v>0</v>
      </c>
      <c r="Y26" s="126">
        <f>((B26&lt;19968.2)*456.51+(B26&gt;19968.2)*(B26&lt;20196.46)*(20196.46-B26+228.26)+(B26&gt;20196.46)*(B26&lt;22659.62)*228.26+(B26&gt;22659.62)*(B26&lt;22887.88)*(22887.88-B26))/12*$O$4</f>
        <v>0</v>
      </c>
      <c r="Z26" s="128">
        <f t="shared" si="2"/>
        <v>0</v>
      </c>
      <c r="AA26" s="75">
        <f>$Y26*SUM(Fasering!$D$5)</f>
        <v>0</v>
      </c>
      <c r="AB26" s="46">
        <f>$Y26*SUM(Fasering!$D$5:$D$6)</f>
        <v>0</v>
      </c>
      <c r="AC26" s="46">
        <f>$Y26*SUM(Fasering!$D$5:$D$7)</f>
        <v>0</v>
      </c>
      <c r="AD26" s="46">
        <f>$Y26*SUM(Fasering!$D$5:$D$8)</f>
        <v>0</v>
      </c>
      <c r="AE26" s="46">
        <f>$Y26*SUM(Fasering!$D$5:$D$9)</f>
        <v>0</v>
      </c>
      <c r="AF26" s="46">
        <f>$Y26*SUM(Fasering!$D$5:$D$10)</f>
        <v>0</v>
      </c>
      <c r="AG26" s="76">
        <f>$Y26*SUM(Fasering!$D$5:$D$11)</f>
        <v>0</v>
      </c>
      <c r="AH26" s="5">
        <f>($AK$3+(I26+R26)*12*7.57%)*SUM(Fasering!$D$5)</f>
        <v>0</v>
      </c>
      <c r="AI26" s="9">
        <f>($AK$3+(J26+S26)*12*7.57%)*SUM(Fasering!$D$5:$D$6)</f>
        <v>492.10723353634501</v>
      </c>
      <c r="AJ26" s="9">
        <f>($AK$3+(K26+T26)*12*7.57%)*SUM(Fasering!$D$5:$D$7)</f>
        <v>824.69186179064877</v>
      </c>
      <c r="AK26" s="9">
        <f>($AK$3+(L26+U26)*12*7.57%)*SUM(Fasering!$D$5:$D$8)</f>
        <v>1193.9038630813095</v>
      </c>
      <c r="AL26" s="9">
        <f>($AK$3+(M26+V26)*12*7.57%)*SUM(Fasering!$D$5:$D$9)</f>
        <v>1599.7432374083264</v>
      </c>
      <c r="AM26" s="9">
        <f>($AK$3+(N26+W26)*12*7.57%)*SUM(Fasering!$D$5:$D$10)</f>
        <v>2041.1742374156518</v>
      </c>
      <c r="AN26" s="87">
        <f>($AK$3+(O26+X26)*12*7.57%)*SUM(Fasering!$D$5:$D$11)</f>
        <v>2520.1860190443999</v>
      </c>
      <c r="AO26" s="5">
        <f>($AK$3+(I26+AA26)*12*7.57%)*SUM(Fasering!$D$5)</f>
        <v>0</v>
      </c>
      <c r="AP26" s="9">
        <f>($AK$3+(J26+AB26)*12*7.57%)*SUM(Fasering!$D$5:$D$6)</f>
        <v>492.10723353634501</v>
      </c>
      <c r="AQ26" s="9">
        <f>($AK$3+(K26+AC26)*12*7.57%)*SUM(Fasering!$D$5:$D$7)</f>
        <v>824.69186179064877</v>
      </c>
      <c r="AR26" s="9">
        <f>($AK$3+(L26+AD26)*12*7.57%)*SUM(Fasering!$D$5:$D$8)</f>
        <v>1193.9038630813095</v>
      </c>
      <c r="AS26" s="9">
        <f>($AK$3+(M26+AE26)*12*7.57%)*SUM(Fasering!$D$5:$D$9)</f>
        <v>1599.7432374083264</v>
      </c>
      <c r="AT26" s="9">
        <f>($AK$3+(N26+AF26)*12*7.57%)*SUM(Fasering!$D$5:$D$10)</f>
        <v>2041.1742374156518</v>
      </c>
      <c r="AU26" s="87">
        <f>($AK$3+(O26+AG26)*12*7.57%)*SUM(Fasering!$D$5:$D$11)</f>
        <v>2520.1860190443999</v>
      </c>
    </row>
    <row r="27" spans="1:47" x14ac:dyDescent="0.3">
      <c r="A27" s="33">
        <f t="shared" si="3"/>
        <v>17</v>
      </c>
      <c r="B27" s="126">
        <v>24922.38</v>
      </c>
      <c r="C27" s="127"/>
      <c r="D27" s="126">
        <f>B27*$O$4</f>
        <v>31606.562316</v>
      </c>
      <c r="E27" s="128">
        <f t="shared" si="0"/>
        <v>783.50621384782812</v>
      </c>
      <c r="F27" s="126">
        <f>B27/12*$O$4</f>
        <v>2633.8801930000004</v>
      </c>
      <c r="G27" s="128">
        <f t="shared" si="4"/>
        <v>65.29218448731902</v>
      </c>
      <c r="H27" s="64">
        <f>'L4'!$H$10</f>
        <v>1609.3</v>
      </c>
      <c r="I27" s="64">
        <f>GEW!$E$12+($F27-GEW!$E$12)*SUM(Fasering!$D$5)</f>
        <v>1716.7792493333334</v>
      </c>
      <c r="J27" s="64">
        <f>GEW!$E$12+($F27-GEW!$E$12)*SUM(Fasering!$D$5:$D$6)</f>
        <v>1953.9082557489903</v>
      </c>
      <c r="K27" s="64">
        <f>GEW!$E$12+($F27-GEW!$E$12)*SUM(Fasering!$D$5:$D$7)</f>
        <v>2089.9638141024338</v>
      </c>
      <c r="L27" s="64">
        <f>GEW!$E$12+($F27-GEW!$E$12)*SUM(Fasering!$D$5:$D$8)</f>
        <v>2226.0193724558771</v>
      </c>
      <c r="M27" s="64">
        <f>GEW!$E$12+($F27-GEW!$E$12)*SUM(Fasering!$D$5:$D$9)</f>
        <v>2362.0749308093209</v>
      </c>
      <c r="N27" s="64">
        <f>GEW!$E$12+($F27-GEW!$E$12)*SUM(Fasering!$D$5:$D$10)</f>
        <v>2497.8246346465571</v>
      </c>
      <c r="O27" s="77">
        <f>GEW!$E$12+($F27-GEW!$E$12)*SUM(Fasering!$D$5:$D$11)</f>
        <v>2633.8801930000004</v>
      </c>
      <c r="P27" s="126">
        <f>((B27&lt;19968.2)*913.03+(B27&gt;19968.2)*(B27&lt;20424.71)*(20424.71-B27+456.51)+(B27&gt;20424.71)*(B27&lt;22659.62)*456.51+(B27&gt;22659.62)*(B27&lt;23116.13)*(23116.13-B27))/12*$O$4</f>
        <v>0</v>
      </c>
      <c r="Q27" s="128">
        <f t="shared" si="1"/>
        <v>0</v>
      </c>
      <c r="R27" s="46">
        <f>$P27*SUM(Fasering!$D$5)</f>
        <v>0</v>
      </c>
      <c r="S27" s="46">
        <f>$P27*SUM(Fasering!$D$5:$D$6)</f>
        <v>0</v>
      </c>
      <c r="T27" s="46">
        <f>$P27*SUM(Fasering!$D$5:$D$7)</f>
        <v>0</v>
      </c>
      <c r="U27" s="46">
        <f>$P27*SUM(Fasering!$D$5:$D$8)</f>
        <v>0</v>
      </c>
      <c r="V27" s="46">
        <f>$P27*SUM(Fasering!$D$5:$D$9)</f>
        <v>0</v>
      </c>
      <c r="W27" s="46">
        <f>$P27*SUM(Fasering!$D$5:$D$10)</f>
        <v>0</v>
      </c>
      <c r="X27" s="76">
        <f>$P27*SUM(Fasering!$D$5:$D$11)</f>
        <v>0</v>
      </c>
      <c r="Y27" s="126">
        <f>((B27&lt;19968.2)*456.51+(B27&gt;19968.2)*(B27&lt;20196.46)*(20196.46-B27+228.26)+(B27&gt;20196.46)*(B27&lt;22659.62)*228.26+(B27&gt;22659.62)*(B27&lt;22887.88)*(22887.88-B27))/12*$O$4</f>
        <v>0</v>
      </c>
      <c r="Z27" s="128">
        <f t="shared" si="2"/>
        <v>0</v>
      </c>
      <c r="AA27" s="75">
        <f>$Y27*SUM(Fasering!$D$5)</f>
        <v>0</v>
      </c>
      <c r="AB27" s="46">
        <f>$Y27*SUM(Fasering!$D$5:$D$6)</f>
        <v>0</v>
      </c>
      <c r="AC27" s="46">
        <f>$Y27*SUM(Fasering!$D$5:$D$7)</f>
        <v>0</v>
      </c>
      <c r="AD27" s="46">
        <f>$Y27*SUM(Fasering!$D$5:$D$8)</f>
        <v>0</v>
      </c>
      <c r="AE27" s="46">
        <f>$Y27*SUM(Fasering!$D$5:$D$9)</f>
        <v>0</v>
      </c>
      <c r="AF27" s="46">
        <f>$Y27*SUM(Fasering!$D$5:$D$10)</f>
        <v>0</v>
      </c>
      <c r="AG27" s="76">
        <f>$Y27*SUM(Fasering!$D$5:$D$11)</f>
        <v>0</v>
      </c>
      <c r="AH27" s="5">
        <f>($AK$3+(I27+R27)*12*7.57%)*SUM(Fasering!$D$5)</f>
        <v>0</v>
      </c>
      <c r="AI27" s="9">
        <f>($AK$3+(J27+S27)*12*7.57%)*SUM(Fasering!$D$5:$D$6)</f>
        <v>492.17347019379054</v>
      </c>
      <c r="AJ27" s="9">
        <f>($AK$3+(K27+T27)*12*7.57%)*SUM(Fasering!$D$5:$D$7)</f>
        <v>824.85591184942234</v>
      </c>
      <c r="AK27" s="9">
        <f>($AK$3+(L27+U27)*12*7.57%)*SUM(Fasering!$D$5:$D$8)</f>
        <v>1194.2093370969037</v>
      </c>
      <c r="AL27" s="9">
        <f>($AK$3+(M27+V27)*12*7.57%)*SUM(Fasering!$D$5:$D$9)</f>
        <v>1600.2337459362345</v>
      </c>
      <c r="AM27" s="9">
        <f>($AK$3+(N27+W27)*12*7.57%)*SUM(Fasering!$D$5:$D$10)</f>
        <v>2041.8928281062006</v>
      </c>
      <c r="AN27" s="87">
        <f>($AK$3+(O27+X27)*12*7.57%)*SUM(Fasering!$D$5:$D$11)</f>
        <v>2521.1767673212003</v>
      </c>
      <c r="AO27" s="5">
        <f>($AK$3+(I27+AA27)*12*7.57%)*SUM(Fasering!$D$5)</f>
        <v>0</v>
      </c>
      <c r="AP27" s="9">
        <f>($AK$3+(J27+AB27)*12*7.57%)*SUM(Fasering!$D$5:$D$6)</f>
        <v>492.17347019379054</v>
      </c>
      <c r="AQ27" s="9">
        <f>($AK$3+(K27+AC27)*12*7.57%)*SUM(Fasering!$D$5:$D$7)</f>
        <v>824.85591184942234</v>
      </c>
      <c r="AR27" s="9">
        <f>($AK$3+(L27+AD27)*12*7.57%)*SUM(Fasering!$D$5:$D$8)</f>
        <v>1194.2093370969037</v>
      </c>
      <c r="AS27" s="9">
        <f>($AK$3+(M27+AE27)*12*7.57%)*SUM(Fasering!$D$5:$D$9)</f>
        <v>1600.2337459362345</v>
      </c>
      <c r="AT27" s="9">
        <f>($AK$3+(N27+AF27)*12*7.57%)*SUM(Fasering!$D$5:$D$10)</f>
        <v>2041.8928281062006</v>
      </c>
      <c r="AU27" s="87">
        <f>($AK$3+(O27+AG27)*12*7.57%)*SUM(Fasering!$D$5:$D$11)</f>
        <v>2521.1767673212003</v>
      </c>
    </row>
    <row r="28" spans="1:47" x14ac:dyDescent="0.3">
      <c r="A28" s="33">
        <f t="shared" si="3"/>
        <v>18</v>
      </c>
      <c r="B28" s="126">
        <v>25873.32</v>
      </c>
      <c r="C28" s="127"/>
      <c r="D28" s="126">
        <f>B28*$O$4</f>
        <v>32812.544424</v>
      </c>
      <c r="E28" s="128">
        <f t="shared" si="0"/>
        <v>813.40172940438617</v>
      </c>
      <c r="F28" s="126">
        <f>B28/12*$O$4</f>
        <v>2734.378702</v>
      </c>
      <c r="G28" s="128">
        <f t="shared" si="4"/>
        <v>67.783477450365524</v>
      </c>
      <c r="H28" s="64">
        <f>'L4'!$H$10</f>
        <v>1609.3</v>
      </c>
      <c r="I28" s="64">
        <f>GEW!$E$12+($F28-GEW!$E$12)*SUM(Fasering!$D$5)</f>
        <v>1716.7792493333334</v>
      </c>
      <c r="J28" s="64">
        <f>GEW!$E$12+($F28-GEW!$E$12)*SUM(Fasering!$D$5:$D$6)</f>
        <v>1979.8935213296204</v>
      </c>
      <c r="K28" s="64">
        <f>GEW!$E$12+($F28-GEW!$E$12)*SUM(Fasering!$D$5:$D$7)</f>
        <v>2130.8584316471083</v>
      </c>
      <c r="L28" s="64">
        <f>GEW!$E$12+($F28-GEW!$E$12)*SUM(Fasering!$D$5:$D$8)</f>
        <v>2281.8233419645962</v>
      </c>
      <c r="M28" s="64">
        <f>GEW!$E$12+($F28-GEW!$E$12)*SUM(Fasering!$D$5:$D$9)</f>
        <v>2432.7882522820837</v>
      </c>
      <c r="N28" s="64">
        <f>GEW!$E$12+($F28-GEW!$E$12)*SUM(Fasering!$D$5:$D$10)</f>
        <v>2583.4137916825121</v>
      </c>
      <c r="O28" s="77">
        <f>GEW!$E$12+($F28-GEW!$E$12)*SUM(Fasering!$D$5:$D$11)</f>
        <v>2734.378702</v>
      </c>
      <c r="P28" s="126">
        <f>((B28&lt;19968.2)*913.03+(B28&gt;19968.2)*(B28&lt;20424.71)*(20424.71-B28+456.51)+(B28&gt;20424.71)*(B28&lt;22659.62)*456.51+(B28&gt;22659.62)*(B28&lt;23116.13)*(23116.13-B28))/12*$O$4</f>
        <v>0</v>
      </c>
      <c r="Q28" s="128">
        <f t="shared" si="1"/>
        <v>0</v>
      </c>
      <c r="R28" s="46">
        <f>$P28*SUM(Fasering!$D$5)</f>
        <v>0</v>
      </c>
      <c r="S28" s="46">
        <f>$P28*SUM(Fasering!$D$5:$D$6)</f>
        <v>0</v>
      </c>
      <c r="T28" s="46">
        <f>$P28*SUM(Fasering!$D$5:$D$7)</f>
        <v>0</v>
      </c>
      <c r="U28" s="46">
        <f>$P28*SUM(Fasering!$D$5:$D$8)</f>
        <v>0</v>
      </c>
      <c r="V28" s="46">
        <f>$P28*SUM(Fasering!$D$5:$D$9)</f>
        <v>0</v>
      </c>
      <c r="W28" s="46">
        <f>$P28*SUM(Fasering!$D$5:$D$10)</f>
        <v>0</v>
      </c>
      <c r="X28" s="76">
        <f>$P28*SUM(Fasering!$D$5:$D$11)</f>
        <v>0</v>
      </c>
      <c r="Y28" s="126">
        <f>((B28&lt;19968.2)*456.51+(B28&gt;19968.2)*(B28&lt;20196.46)*(20196.46-B28+228.26)+(B28&gt;20196.46)*(B28&lt;22659.62)*228.26+(B28&gt;22659.62)*(B28&lt;22887.88)*(22887.88-B28))/12*$O$4</f>
        <v>0</v>
      </c>
      <c r="Z28" s="128">
        <f t="shared" si="2"/>
        <v>0</v>
      </c>
      <c r="AA28" s="75">
        <f>$Y28*SUM(Fasering!$D$5)</f>
        <v>0</v>
      </c>
      <c r="AB28" s="46">
        <f>$Y28*SUM(Fasering!$D$5:$D$6)</f>
        <v>0</v>
      </c>
      <c r="AC28" s="46">
        <f>$Y28*SUM(Fasering!$D$5:$D$7)</f>
        <v>0</v>
      </c>
      <c r="AD28" s="46">
        <f>$Y28*SUM(Fasering!$D$5:$D$8)</f>
        <v>0</v>
      </c>
      <c r="AE28" s="46">
        <f>$Y28*SUM(Fasering!$D$5:$D$9)</f>
        <v>0</v>
      </c>
      <c r="AF28" s="46">
        <f>$Y28*SUM(Fasering!$D$5:$D$10)</f>
        <v>0</v>
      </c>
      <c r="AG28" s="76">
        <f>$Y28*SUM(Fasering!$D$5:$D$11)</f>
        <v>0</v>
      </c>
      <c r="AH28" s="5">
        <f>($AK$3+(I28+R28)*12*7.57%)*SUM(Fasering!$D$5)</f>
        <v>0</v>
      </c>
      <c r="AI28" s="9">
        <f>($AK$3+(J28+S28)*12*7.57%)*SUM(Fasering!$D$5:$D$6)</f>
        <v>498.27687009990825</v>
      </c>
      <c r="AJ28" s="9">
        <f>($AK$3+(K28+T28)*12*7.57%)*SUM(Fasering!$D$5:$D$7)</f>
        <v>839.97236174186139</v>
      </c>
      <c r="AK28" s="9">
        <f>($AK$3+(L28+U28)*12*7.57%)*SUM(Fasering!$D$5:$D$8)</f>
        <v>1222.357346824547</v>
      </c>
      <c r="AL28" s="9">
        <f>($AK$3+(M28+V28)*12*7.57%)*SUM(Fasering!$D$5:$D$9)</f>
        <v>1645.4318253479646</v>
      </c>
      <c r="AM28" s="9">
        <f>($AK$3+(N28+W28)*12*7.57%)*SUM(Fasering!$D$5:$D$10)</f>
        <v>2108.1076179579654</v>
      </c>
      <c r="AN28" s="87">
        <f>($AK$3+(O28+X28)*12*7.57%)*SUM(Fasering!$D$5:$D$11)</f>
        <v>2612.4696128967998</v>
      </c>
      <c r="AO28" s="5">
        <f>($AK$3+(I28+AA28)*12*7.57%)*SUM(Fasering!$D$5)</f>
        <v>0</v>
      </c>
      <c r="AP28" s="9">
        <f>($AK$3+(J28+AB28)*12*7.57%)*SUM(Fasering!$D$5:$D$6)</f>
        <v>498.27687009990825</v>
      </c>
      <c r="AQ28" s="9">
        <f>($AK$3+(K28+AC28)*12*7.57%)*SUM(Fasering!$D$5:$D$7)</f>
        <v>839.97236174186139</v>
      </c>
      <c r="AR28" s="9">
        <f>($AK$3+(L28+AD28)*12*7.57%)*SUM(Fasering!$D$5:$D$8)</f>
        <v>1222.357346824547</v>
      </c>
      <c r="AS28" s="9">
        <f>($AK$3+(M28+AE28)*12*7.57%)*SUM(Fasering!$D$5:$D$9)</f>
        <v>1645.4318253479646</v>
      </c>
      <c r="AT28" s="9">
        <f>($AK$3+(N28+AF28)*12*7.57%)*SUM(Fasering!$D$5:$D$10)</f>
        <v>2108.1076179579654</v>
      </c>
      <c r="AU28" s="87">
        <f>($AK$3+(O28+AG28)*12*7.57%)*SUM(Fasering!$D$5:$D$11)</f>
        <v>2612.4696128967998</v>
      </c>
    </row>
    <row r="29" spans="1:47" x14ac:dyDescent="0.3">
      <c r="A29" s="33">
        <f t="shared" si="3"/>
        <v>19</v>
      </c>
      <c r="B29" s="126">
        <v>25883.67</v>
      </c>
      <c r="C29" s="127"/>
      <c r="D29" s="126">
        <f>B29*$O$4</f>
        <v>32825.670293999996</v>
      </c>
      <c r="E29" s="128">
        <f t="shared" si="0"/>
        <v>813.72711122238763</v>
      </c>
      <c r="F29" s="126">
        <f>B29/12*$O$4</f>
        <v>2735.4725245</v>
      </c>
      <c r="G29" s="128">
        <f t="shared" si="4"/>
        <v>67.81059260186565</v>
      </c>
      <c r="H29" s="64">
        <f>'L4'!$H$10</f>
        <v>1609.3</v>
      </c>
      <c r="I29" s="64">
        <f>GEW!$E$12+($F29-GEW!$E$12)*SUM(Fasering!$D$5)</f>
        <v>1716.7792493333334</v>
      </c>
      <c r="J29" s="64">
        <f>GEW!$E$12+($F29-GEW!$E$12)*SUM(Fasering!$D$5:$D$6)</f>
        <v>1980.1763441141909</v>
      </c>
      <c r="K29" s="64">
        <f>GEW!$E$12+($F29-GEW!$E$12)*SUM(Fasering!$D$5:$D$7)</f>
        <v>2131.3035273330479</v>
      </c>
      <c r="L29" s="64">
        <f>GEW!$E$12+($F29-GEW!$E$12)*SUM(Fasering!$D$5:$D$8)</f>
        <v>2282.4307105519047</v>
      </c>
      <c r="M29" s="64">
        <f>GEW!$E$12+($F29-GEW!$E$12)*SUM(Fasering!$D$5:$D$9)</f>
        <v>2433.5578937707614</v>
      </c>
      <c r="N29" s="64">
        <f>GEW!$E$12+($F29-GEW!$E$12)*SUM(Fasering!$D$5:$D$10)</f>
        <v>2584.3453412811432</v>
      </c>
      <c r="O29" s="77">
        <f>GEW!$E$12+($F29-GEW!$E$12)*SUM(Fasering!$D$5:$D$11)</f>
        <v>2735.4725245</v>
      </c>
      <c r="P29" s="126">
        <f>((B29&lt;19968.2)*913.03+(B29&gt;19968.2)*(B29&lt;20424.71)*(20424.71-B29+456.51)+(B29&gt;20424.71)*(B29&lt;22659.62)*456.51+(B29&gt;22659.62)*(B29&lt;23116.13)*(23116.13-B29))/12*$O$4</f>
        <v>0</v>
      </c>
      <c r="Q29" s="128">
        <f t="shared" si="1"/>
        <v>0</v>
      </c>
      <c r="R29" s="46">
        <f>$P29*SUM(Fasering!$D$5)</f>
        <v>0</v>
      </c>
      <c r="S29" s="46">
        <f>$P29*SUM(Fasering!$D$5:$D$6)</f>
        <v>0</v>
      </c>
      <c r="T29" s="46">
        <f>$P29*SUM(Fasering!$D$5:$D$7)</f>
        <v>0</v>
      </c>
      <c r="U29" s="46">
        <f>$P29*SUM(Fasering!$D$5:$D$8)</f>
        <v>0</v>
      </c>
      <c r="V29" s="46">
        <f>$P29*SUM(Fasering!$D$5:$D$9)</f>
        <v>0</v>
      </c>
      <c r="W29" s="46">
        <f>$P29*SUM(Fasering!$D$5:$D$10)</f>
        <v>0</v>
      </c>
      <c r="X29" s="76">
        <f>$P29*SUM(Fasering!$D$5:$D$11)</f>
        <v>0</v>
      </c>
      <c r="Y29" s="126">
        <f>((B29&lt;19968.2)*456.51+(B29&gt;19968.2)*(B29&lt;20196.46)*(20196.46-B29+228.26)+(B29&gt;20196.46)*(B29&lt;22659.62)*228.26+(B29&gt;22659.62)*(B29&lt;22887.88)*(22887.88-B29))/12*$O$4</f>
        <v>0</v>
      </c>
      <c r="Z29" s="128">
        <f t="shared" si="2"/>
        <v>0</v>
      </c>
      <c r="AA29" s="75">
        <f>$Y29*SUM(Fasering!$D$5)</f>
        <v>0</v>
      </c>
      <c r="AB29" s="46">
        <f>$Y29*SUM(Fasering!$D$5:$D$6)</f>
        <v>0</v>
      </c>
      <c r="AC29" s="46">
        <f>$Y29*SUM(Fasering!$D$5:$D$7)</f>
        <v>0</v>
      </c>
      <c r="AD29" s="46">
        <f>$Y29*SUM(Fasering!$D$5:$D$8)</f>
        <v>0</v>
      </c>
      <c r="AE29" s="46">
        <f>$Y29*SUM(Fasering!$D$5:$D$9)</f>
        <v>0</v>
      </c>
      <c r="AF29" s="46">
        <f>$Y29*SUM(Fasering!$D$5:$D$10)</f>
        <v>0</v>
      </c>
      <c r="AG29" s="76">
        <f>$Y29*SUM(Fasering!$D$5:$D$11)</f>
        <v>0</v>
      </c>
      <c r="AH29" s="5">
        <f>($AK$3+(I29+R29)*12*7.57%)*SUM(Fasering!$D$5)</f>
        <v>0</v>
      </c>
      <c r="AI29" s="9">
        <f>($AK$3+(J29+S29)*12*7.57%)*SUM(Fasering!$D$5:$D$6)</f>
        <v>498.3432993057765</v>
      </c>
      <c r="AJ29" s="9">
        <f>($AK$3+(K29+T29)*12*7.57%)*SUM(Fasering!$D$5:$D$7)</f>
        <v>840.13688869034058</v>
      </c>
      <c r="AK29" s="9">
        <f>($AK$3+(L29+U29)*12*7.57%)*SUM(Fasering!$D$5:$D$8)</f>
        <v>1222.6637088460004</v>
      </c>
      <c r="AL29" s="9">
        <f>($AK$3+(M29+V29)*12*7.57%)*SUM(Fasering!$D$5:$D$9)</f>
        <v>1645.9237597727563</v>
      </c>
      <c r="AM29" s="9">
        <f>($AK$3+(N29+W29)*12*7.57%)*SUM(Fasering!$D$5:$D$10)</f>
        <v>2108.8282975749403</v>
      </c>
      <c r="AN29" s="87">
        <f>($AK$3+(O29+X29)*12*7.57%)*SUM(Fasering!$D$5:$D$11)</f>
        <v>2613.4632412557999</v>
      </c>
      <c r="AO29" s="5">
        <f>($AK$3+(I29+AA29)*12*7.57%)*SUM(Fasering!$D$5)</f>
        <v>0</v>
      </c>
      <c r="AP29" s="9">
        <f>($AK$3+(J29+AB29)*12*7.57%)*SUM(Fasering!$D$5:$D$6)</f>
        <v>498.3432993057765</v>
      </c>
      <c r="AQ29" s="9">
        <f>($AK$3+(K29+AC29)*12*7.57%)*SUM(Fasering!$D$5:$D$7)</f>
        <v>840.13688869034058</v>
      </c>
      <c r="AR29" s="9">
        <f>($AK$3+(L29+AD29)*12*7.57%)*SUM(Fasering!$D$5:$D$8)</f>
        <v>1222.6637088460004</v>
      </c>
      <c r="AS29" s="9">
        <f>($AK$3+(M29+AE29)*12*7.57%)*SUM(Fasering!$D$5:$D$9)</f>
        <v>1645.9237597727563</v>
      </c>
      <c r="AT29" s="9">
        <f>($AK$3+(N29+AF29)*12*7.57%)*SUM(Fasering!$D$5:$D$10)</f>
        <v>2108.8282975749403</v>
      </c>
      <c r="AU29" s="87">
        <f>($AK$3+(O29+AG29)*12*7.57%)*SUM(Fasering!$D$5:$D$11)</f>
        <v>2613.4632412557999</v>
      </c>
    </row>
    <row r="30" spans="1:47" x14ac:dyDescent="0.3">
      <c r="A30" s="33">
        <f t="shared" si="3"/>
        <v>20</v>
      </c>
      <c r="B30" s="126">
        <v>26834.61</v>
      </c>
      <c r="C30" s="127"/>
      <c r="D30" s="126">
        <f>B30*$O$4</f>
        <v>34031.652402</v>
      </c>
      <c r="E30" s="128">
        <f t="shared" si="0"/>
        <v>843.62262677894591</v>
      </c>
      <c r="F30" s="126">
        <f>B30/12*$O$4</f>
        <v>2835.9710335000004</v>
      </c>
      <c r="G30" s="128">
        <f t="shared" si="4"/>
        <v>70.301885564912169</v>
      </c>
      <c r="H30" s="64">
        <f>'L4'!$H$10</f>
        <v>1609.3</v>
      </c>
      <c r="I30" s="64">
        <f>GEW!$E$12+($F30-GEW!$E$12)*SUM(Fasering!$D$5)</f>
        <v>1716.7792493333334</v>
      </c>
      <c r="J30" s="64">
        <f>GEW!$E$12+($F30-GEW!$E$12)*SUM(Fasering!$D$5:$D$6)</f>
        <v>2006.1616096948212</v>
      </c>
      <c r="K30" s="64">
        <f>GEW!$E$12+($F30-GEW!$E$12)*SUM(Fasering!$D$5:$D$7)</f>
        <v>2172.1981448777224</v>
      </c>
      <c r="L30" s="64">
        <f>GEW!$E$12+($F30-GEW!$E$12)*SUM(Fasering!$D$5:$D$8)</f>
        <v>2338.2346800606238</v>
      </c>
      <c r="M30" s="64">
        <f>GEW!$E$12+($F30-GEW!$E$12)*SUM(Fasering!$D$5:$D$9)</f>
        <v>2504.2712152435251</v>
      </c>
      <c r="N30" s="64">
        <f>GEW!$E$12+($F30-GEW!$E$12)*SUM(Fasering!$D$5:$D$10)</f>
        <v>2669.9344983170995</v>
      </c>
      <c r="O30" s="77">
        <f>GEW!$E$12+($F30-GEW!$E$12)*SUM(Fasering!$D$5:$D$11)</f>
        <v>2835.9710335000004</v>
      </c>
      <c r="P30" s="126">
        <f>((B30&lt;19968.2)*913.03+(B30&gt;19968.2)*(B30&lt;20424.71)*(20424.71-B30+456.51)+(B30&gt;20424.71)*(B30&lt;22659.62)*456.51+(B30&gt;22659.62)*(B30&lt;23116.13)*(23116.13-B30))/12*$O$4</f>
        <v>0</v>
      </c>
      <c r="Q30" s="128">
        <f t="shared" si="1"/>
        <v>0</v>
      </c>
      <c r="R30" s="46">
        <f>$P30*SUM(Fasering!$D$5)</f>
        <v>0</v>
      </c>
      <c r="S30" s="46">
        <f>$P30*SUM(Fasering!$D$5:$D$6)</f>
        <v>0</v>
      </c>
      <c r="T30" s="46">
        <f>$P30*SUM(Fasering!$D$5:$D$7)</f>
        <v>0</v>
      </c>
      <c r="U30" s="46">
        <f>$P30*SUM(Fasering!$D$5:$D$8)</f>
        <v>0</v>
      </c>
      <c r="V30" s="46">
        <f>$P30*SUM(Fasering!$D$5:$D$9)</f>
        <v>0</v>
      </c>
      <c r="W30" s="46">
        <f>$P30*SUM(Fasering!$D$5:$D$10)</f>
        <v>0</v>
      </c>
      <c r="X30" s="76">
        <f>$P30*SUM(Fasering!$D$5:$D$11)</f>
        <v>0</v>
      </c>
      <c r="Y30" s="126">
        <f>((B30&lt;19968.2)*456.51+(B30&gt;19968.2)*(B30&lt;20196.46)*(20196.46-B30+228.26)+(B30&gt;20196.46)*(B30&lt;22659.62)*228.26+(B30&gt;22659.62)*(B30&lt;22887.88)*(22887.88-B30))/12*$O$4</f>
        <v>0</v>
      </c>
      <c r="Z30" s="128">
        <f t="shared" si="2"/>
        <v>0</v>
      </c>
      <c r="AA30" s="75">
        <f>$Y30*SUM(Fasering!$D$5)</f>
        <v>0</v>
      </c>
      <c r="AB30" s="46">
        <f>$Y30*SUM(Fasering!$D$5:$D$6)</f>
        <v>0</v>
      </c>
      <c r="AC30" s="46">
        <f>$Y30*SUM(Fasering!$D$5:$D$7)</f>
        <v>0</v>
      </c>
      <c r="AD30" s="46">
        <f>$Y30*SUM(Fasering!$D$5:$D$8)</f>
        <v>0</v>
      </c>
      <c r="AE30" s="46">
        <f>$Y30*SUM(Fasering!$D$5:$D$9)</f>
        <v>0</v>
      </c>
      <c r="AF30" s="46">
        <f>$Y30*SUM(Fasering!$D$5:$D$10)</f>
        <v>0</v>
      </c>
      <c r="AG30" s="76">
        <f>$Y30*SUM(Fasering!$D$5:$D$11)</f>
        <v>0</v>
      </c>
      <c r="AH30" s="5">
        <f>($AK$3+(I30+R30)*12*7.57%)*SUM(Fasering!$D$5)</f>
        <v>0</v>
      </c>
      <c r="AI30" s="9">
        <f>($AK$3+(J30+S30)*12*7.57%)*SUM(Fasering!$D$5:$D$6)</f>
        <v>504.44669921189438</v>
      </c>
      <c r="AJ30" s="9">
        <f>($AK$3+(K30+T30)*12*7.57%)*SUM(Fasering!$D$5:$D$7)</f>
        <v>855.25333858277952</v>
      </c>
      <c r="AK30" s="9">
        <f>($AK$3+(L30+U30)*12*7.57%)*SUM(Fasering!$D$5:$D$8)</f>
        <v>1250.8117185736439</v>
      </c>
      <c r="AL30" s="9">
        <f>($AK$3+(M30+V30)*12*7.57%)*SUM(Fasering!$D$5:$D$9)</f>
        <v>1691.121839184487</v>
      </c>
      <c r="AM30" s="9">
        <f>($AK$3+(N30+W30)*12*7.57%)*SUM(Fasering!$D$5:$D$10)</f>
        <v>2175.0430874267067</v>
      </c>
      <c r="AN30" s="87">
        <f>($AK$3+(O30+X30)*12*7.57%)*SUM(Fasering!$D$5:$D$11)</f>
        <v>2704.7560868314008</v>
      </c>
      <c r="AO30" s="5">
        <f>($AK$3+(I30+AA30)*12*7.57%)*SUM(Fasering!$D$5)</f>
        <v>0</v>
      </c>
      <c r="AP30" s="9">
        <f>($AK$3+(J30+AB30)*12*7.57%)*SUM(Fasering!$D$5:$D$6)</f>
        <v>504.44669921189438</v>
      </c>
      <c r="AQ30" s="9">
        <f>($AK$3+(K30+AC30)*12*7.57%)*SUM(Fasering!$D$5:$D$7)</f>
        <v>855.25333858277952</v>
      </c>
      <c r="AR30" s="9">
        <f>($AK$3+(L30+AD30)*12*7.57%)*SUM(Fasering!$D$5:$D$8)</f>
        <v>1250.8117185736439</v>
      </c>
      <c r="AS30" s="9">
        <f>($AK$3+(M30+AE30)*12*7.57%)*SUM(Fasering!$D$5:$D$9)</f>
        <v>1691.121839184487</v>
      </c>
      <c r="AT30" s="9">
        <f>($AK$3+(N30+AF30)*12*7.57%)*SUM(Fasering!$D$5:$D$10)</f>
        <v>2175.0430874267067</v>
      </c>
      <c r="AU30" s="87">
        <f>($AK$3+(O30+AG30)*12*7.57%)*SUM(Fasering!$D$5:$D$11)</f>
        <v>2704.7560868314008</v>
      </c>
    </row>
    <row r="31" spans="1:47" x14ac:dyDescent="0.3">
      <c r="A31" s="33">
        <f t="shared" si="3"/>
        <v>21</v>
      </c>
      <c r="B31" s="126">
        <v>26844.92</v>
      </c>
      <c r="C31" s="127"/>
      <c r="D31" s="126">
        <f>B31*$O$4</f>
        <v>34044.727544000001</v>
      </c>
      <c r="E31" s="128">
        <f t="shared" si="0"/>
        <v>843.94675108267495</v>
      </c>
      <c r="F31" s="126">
        <f>B31/12*$O$4</f>
        <v>2837.0606286666662</v>
      </c>
      <c r="G31" s="128">
        <f t="shared" si="4"/>
        <v>70.328895923556232</v>
      </c>
      <c r="H31" s="64">
        <f>'L4'!$H$10</f>
        <v>1609.3</v>
      </c>
      <c r="I31" s="64">
        <f>GEW!$E$12+($F31-GEW!$E$12)*SUM(Fasering!$D$5)</f>
        <v>1716.7792493333334</v>
      </c>
      <c r="J31" s="64">
        <f>GEW!$E$12+($F31-GEW!$E$12)*SUM(Fasering!$D$5:$D$6)</f>
        <v>2006.4433394444754</v>
      </c>
      <c r="K31" s="64">
        <f>GEW!$E$12+($F31-GEW!$E$12)*SUM(Fasering!$D$5:$D$7)</f>
        <v>2172.6415203870979</v>
      </c>
      <c r="L31" s="64">
        <f>GEW!$E$12+($F31-GEW!$E$12)*SUM(Fasering!$D$5:$D$8)</f>
        <v>2338.8397013297199</v>
      </c>
      <c r="M31" s="64">
        <f>GEW!$E$12+($F31-GEW!$E$12)*SUM(Fasering!$D$5:$D$9)</f>
        <v>2505.0378822723424</v>
      </c>
      <c r="N31" s="64">
        <f>GEW!$E$12+($F31-GEW!$E$12)*SUM(Fasering!$D$5:$D$10)</f>
        <v>2670.8624477240437</v>
      </c>
      <c r="O31" s="77">
        <f>GEW!$E$12+($F31-GEW!$E$12)*SUM(Fasering!$D$5:$D$11)</f>
        <v>2837.0606286666662</v>
      </c>
      <c r="P31" s="126">
        <f>((B31&lt;19968.2)*913.03+(B31&gt;19968.2)*(B31&lt;20424.71)*(20424.71-B31+456.51)+(B31&gt;20424.71)*(B31&lt;22659.62)*456.51+(B31&gt;22659.62)*(B31&lt;23116.13)*(23116.13-B31))/12*$O$4</f>
        <v>0</v>
      </c>
      <c r="Q31" s="128">
        <f t="shared" si="1"/>
        <v>0</v>
      </c>
      <c r="R31" s="46">
        <f>$P31*SUM(Fasering!$D$5)</f>
        <v>0</v>
      </c>
      <c r="S31" s="46">
        <f>$P31*SUM(Fasering!$D$5:$D$6)</f>
        <v>0</v>
      </c>
      <c r="T31" s="46">
        <f>$P31*SUM(Fasering!$D$5:$D$7)</f>
        <v>0</v>
      </c>
      <c r="U31" s="46">
        <f>$P31*SUM(Fasering!$D$5:$D$8)</f>
        <v>0</v>
      </c>
      <c r="V31" s="46">
        <f>$P31*SUM(Fasering!$D$5:$D$9)</f>
        <v>0</v>
      </c>
      <c r="W31" s="46">
        <f>$P31*SUM(Fasering!$D$5:$D$10)</f>
        <v>0</v>
      </c>
      <c r="X31" s="76">
        <f>$P31*SUM(Fasering!$D$5:$D$11)</f>
        <v>0</v>
      </c>
      <c r="Y31" s="126">
        <f>((B31&lt;19968.2)*456.51+(B31&gt;19968.2)*(B31&lt;20196.46)*(20196.46-B31+228.26)+(B31&gt;20196.46)*(B31&lt;22659.62)*228.26+(B31&gt;22659.62)*(B31&lt;22887.88)*(22887.88-B31))/12*$O$4</f>
        <v>0</v>
      </c>
      <c r="Z31" s="128">
        <f t="shared" si="2"/>
        <v>0</v>
      </c>
      <c r="AA31" s="75">
        <f>$Y31*SUM(Fasering!$D$5)</f>
        <v>0</v>
      </c>
      <c r="AB31" s="46">
        <f>$Y31*SUM(Fasering!$D$5:$D$6)</f>
        <v>0</v>
      </c>
      <c r="AC31" s="46">
        <f>$Y31*SUM(Fasering!$D$5:$D$7)</f>
        <v>0</v>
      </c>
      <c r="AD31" s="46">
        <f>$Y31*SUM(Fasering!$D$5:$D$8)</f>
        <v>0</v>
      </c>
      <c r="AE31" s="46">
        <f>$Y31*SUM(Fasering!$D$5:$D$9)</f>
        <v>0</v>
      </c>
      <c r="AF31" s="46">
        <f>$Y31*SUM(Fasering!$D$5:$D$10)</f>
        <v>0</v>
      </c>
      <c r="AG31" s="76">
        <f>$Y31*SUM(Fasering!$D$5:$D$11)</f>
        <v>0</v>
      </c>
      <c r="AH31" s="5">
        <f>($AK$3+(I31+R31)*12*7.57%)*SUM(Fasering!$D$5)</f>
        <v>0</v>
      </c>
      <c r="AI31" s="9">
        <f>($AK$3+(J31+S31)*12*7.57%)*SUM(Fasering!$D$5:$D$6)</f>
        <v>504.51287168653215</v>
      </c>
      <c r="AJ31" s="9">
        <f>($AK$3+(K31+T31)*12*7.57%)*SUM(Fasering!$D$5:$D$7)</f>
        <v>855.41722967831765</v>
      </c>
      <c r="AK31" s="9">
        <f>($AK$3+(L31+U31)*12*7.57%)*SUM(Fasering!$D$5:$D$8)</f>
        <v>1251.1168965872846</v>
      </c>
      <c r="AL31" s="9">
        <f>($AK$3+(M31+V31)*12*7.57%)*SUM(Fasering!$D$5:$D$9)</f>
        <v>1691.6118724134337</v>
      </c>
      <c r="AM31" s="9">
        <f>($AK$3+(N31+W31)*12*7.57%)*SUM(Fasering!$D$5:$D$10)</f>
        <v>2175.7609818084452</v>
      </c>
      <c r="AN31" s="87">
        <f>($AK$3+(O31+X31)*12*7.57%)*SUM(Fasering!$D$5:$D$11)</f>
        <v>2705.7458750807996</v>
      </c>
      <c r="AO31" s="5">
        <f>($AK$3+(I31+AA31)*12*7.57%)*SUM(Fasering!$D$5)</f>
        <v>0</v>
      </c>
      <c r="AP31" s="9">
        <f>($AK$3+(J31+AB31)*12*7.57%)*SUM(Fasering!$D$5:$D$6)</f>
        <v>504.51287168653215</v>
      </c>
      <c r="AQ31" s="9">
        <f>($AK$3+(K31+AC31)*12*7.57%)*SUM(Fasering!$D$5:$D$7)</f>
        <v>855.41722967831765</v>
      </c>
      <c r="AR31" s="9">
        <f>($AK$3+(L31+AD31)*12*7.57%)*SUM(Fasering!$D$5:$D$8)</f>
        <v>1251.1168965872846</v>
      </c>
      <c r="AS31" s="9">
        <f>($AK$3+(M31+AE31)*12*7.57%)*SUM(Fasering!$D$5:$D$9)</f>
        <v>1691.6118724134337</v>
      </c>
      <c r="AT31" s="9">
        <f>($AK$3+(N31+AF31)*12*7.57%)*SUM(Fasering!$D$5:$D$10)</f>
        <v>2175.7609818084452</v>
      </c>
      <c r="AU31" s="87">
        <f>($AK$3+(O31+AG31)*12*7.57%)*SUM(Fasering!$D$5:$D$11)</f>
        <v>2705.7458750807996</v>
      </c>
    </row>
    <row r="32" spans="1:47" x14ac:dyDescent="0.3">
      <c r="A32" s="33">
        <f t="shared" si="3"/>
        <v>22</v>
      </c>
      <c r="B32" s="126">
        <v>27795.87</v>
      </c>
      <c r="C32" s="127"/>
      <c r="D32" s="126">
        <f>B32*$O$4</f>
        <v>35250.722333999998</v>
      </c>
      <c r="E32" s="128">
        <f t="shared" si="0"/>
        <v>873.84258101780119</v>
      </c>
      <c r="F32" s="126">
        <f>B32/12*$O$4</f>
        <v>2937.5601944999999</v>
      </c>
      <c r="G32" s="128">
        <f t="shared" si="4"/>
        <v>72.820215084816766</v>
      </c>
      <c r="H32" s="64">
        <f>'L4'!$H$10</f>
        <v>1609.3</v>
      </c>
      <c r="I32" s="64">
        <f>GEW!$E$12+($F32-GEW!$E$12)*SUM(Fasering!$D$5)</f>
        <v>1716.7792493333334</v>
      </c>
      <c r="J32" s="64">
        <f>GEW!$E$12+($F32-GEW!$E$12)*SUM(Fasering!$D$5:$D$6)</f>
        <v>2032.4288782838348</v>
      </c>
      <c r="K32" s="64">
        <f>GEW!$E$12+($F32-GEW!$E$12)*SUM(Fasering!$D$5:$D$7)</f>
        <v>2213.5365679759134</v>
      </c>
      <c r="L32" s="64">
        <f>GEW!$E$12+($F32-GEW!$E$12)*SUM(Fasering!$D$5:$D$8)</f>
        <v>2394.6442576679924</v>
      </c>
      <c r="M32" s="64">
        <f>GEW!$E$12+($F32-GEW!$E$12)*SUM(Fasering!$D$5:$D$9)</f>
        <v>2575.751947360071</v>
      </c>
      <c r="N32" s="64">
        <f>GEW!$E$12+($F32-GEW!$E$12)*SUM(Fasering!$D$5:$D$10)</f>
        <v>2756.4525048079213</v>
      </c>
      <c r="O32" s="77">
        <f>GEW!$E$12+($F32-GEW!$E$12)*SUM(Fasering!$D$5:$D$11)</f>
        <v>2937.5601944999999</v>
      </c>
      <c r="P32" s="126">
        <f>((B32&lt;19968.2)*913.03+(B32&gt;19968.2)*(B32&lt;20424.71)*(20424.71-B32+456.51)+(B32&gt;20424.71)*(B32&lt;22659.62)*456.51+(B32&gt;22659.62)*(B32&lt;23116.13)*(23116.13-B32))/12*$O$4</f>
        <v>0</v>
      </c>
      <c r="Q32" s="128">
        <f t="shared" si="1"/>
        <v>0</v>
      </c>
      <c r="R32" s="46">
        <f>$P32*SUM(Fasering!$D$5)</f>
        <v>0</v>
      </c>
      <c r="S32" s="46">
        <f>$P32*SUM(Fasering!$D$5:$D$6)</f>
        <v>0</v>
      </c>
      <c r="T32" s="46">
        <f>$P32*SUM(Fasering!$D$5:$D$7)</f>
        <v>0</v>
      </c>
      <c r="U32" s="46">
        <f>$P32*SUM(Fasering!$D$5:$D$8)</f>
        <v>0</v>
      </c>
      <c r="V32" s="46">
        <f>$P32*SUM(Fasering!$D$5:$D$9)</f>
        <v>0</v>
      </c>
      <c r="W32" s="46">
        <f>$P32*SUM(Fasering!$D$5:$D$10)</f>
        <v>0</v>
      </c>
      <c r="X32" s="76">
        <f>$P32*SUM(Fasering!$D$5:$D$11)</f>
        <v>0</v>
      </c>
      <c r="Y32" s="126">
        <f>((B32&lt;19968.2)*456.51+(B32&gt;19968.2)*(B32&lt;20196.46)*(20196.46-B32+228.26)+(B32&gt;20196.46)*(B32&lt;22659.62)*228.26+(B32&gt;22659.62)*(B32&lt;22887.88)*(22887.88-B32))/12*$O$4</f>
        <v>0</v>
      </c>
      <c r="Z32" s="128">
        <f t="shared" si="2"/>
        <v>0</v>
      </c>
      <c r="AA32" s="75">
        <f>$Y32*SUM(Fasering!$D$5)</f>
        <v>0</v>
      </c>
      <c r="AB32" s="46">
        <f>$Y32*SUM(Fasering!$D$5:$D$6)</f>
        <v>0</v>
      </c>
      <c r="AC32" s="46">
        <f>$Y32*SUM(Fasering!$D$5:$D$7)</f>
        <v>0</v>
      </c>
      <c r="AD32" s="46">
        <f>$Y32*SUM(Fasering!$D$5:$D$8)</f>
        <v>0</v>
      </c>
      <c r="AE32" s="46">
        <f>$Y32*SUM(Fasering!$D$5:$D$9)</f>
        <v>0</v>
      </c>
      <c r="AF32" s="46">
        <f>$Y32*SUM(Fasering!$D$5:$D$10)</f>
        <v>0</v>
      </c>
      <c r="AG32" s="76">
        <f>$Y32*SUM(Fasering!$D$5:$D$11)</f>
        <v>0</v>
      </c>
      <c r="AH32" s="5">
        <f>($AK$3+(I32+R32)*12*7.57%)*SUM(Fasering!$D$5)</f>
        <v>0</v>
      </c>
      <c r="AI32" s="9">
        <f>($AK$3+(J32+S32)*12*7.57%)*SUM(Fasering!$D$5:$D$6)</f>
        <v>510.61633577545757</v>
      </c>
      <c r="AJ32" s="9">
        <f>($AK$3+(K32+T32)*12*7.57%)*SUM(Fasering!$D$5:$D$7)</f>
        <v>870.53383853399203</v>
      </c>
      <c r="AK32" s="9">
        <f>($AK$3+(L32+U32)*12*7.57%)*SUM(Fasering!$D$5:$D$8)</f>
        <v>1279.2652023168812</v>
      </c>
      <c r="AL32" s="9">
        <f>($AK$3+(M32+V32)*12*7.57%)*SUM(Fasering!$D$5:$D$9)</f>
        <v>1736.8104271241255</v>
      </c>
      <c r="AM32" s="9">
        <f>($AK$3+(N32+W32)*12*7.57%)*SUM(Fasering!$D$5:$D$10)</f>
        <v>2241.9764679690202</v>
      </c>
      <c r="AN32" s="87">
        <f>($AK$3+(O32+X32)*12*7.57%)*SUM(Fasering!$D$5:$D$11)</f>
        <v>2797.0396806837998</v>
      </c>
      <c r="AO32" s="5">
        <f>($AK$3+(I32+AA32)*12*7.57%)*SUM(Fasering!$D$5)</f>
        <v>0</v>
      </c>
      <c r="AP32" s="9">
        <f>($AK$3+(J32+AB32)*12*7.57%)*SUM(Fasering!$D$5:$D$6)</f>
        <v>510.61633577545757</v>
      </c>
      <c r="AQ32" s="9">
        <f>($AK$3+(K32+AC32)*12*7.57%)*SUM(Fasering!$D$5:$D$7)</f>
        <v>870.53383853399203</v>
      </c>
      <c r="AR32" s="9">
        <f>($AK$3+(L32+AD32)*12*7.57%)*SUM(Fasering!$D$5:$D$8)</f>
        <v>1279.2652023168812</v>
      </c>
      <c r="AS32" s="9">
        <f>($AK$3+(M32+AE32)*12*7.57%)*SUM(Fasering!$D$5:$D$9)</f>
        <v>1736.8104271241255</v>
      </c>
      <c r="AT32" s="9">
        <f>($AK$3+(N32+AF32)*12*7.57%)*SUM(Fasering!$D$5:$D$10)</f>
        <v>2241.9764679690202</v>
      </c>
      <c r="AU32" s="87">
        <f>($AK$3+(O32+AG32)*12*7.57%)*SUM(Fasering!$D$5:$D$11)</f>
        <v>2797.0396806837998</v>
      </c>
    </row>
    <row r="33" spans="1:47" x14ac:dyDescent="0.3">
      <c r="A33" s="33">
        <f t="shared" si="3"/>
        <v>23</v>
      </c>
      <c r="B33" s="126">
        <v>28757.15</v>
      </c>
      <c r="C33" s="127"/>
      <c r="D33" s="126">
        <f>B33*$O$4</f>
        <v>36469.817630000005</v>
      </c>
      <c r="E33" s="128">
        <f t="shared" si="0"/>
        <v>904.06316401379297</v>
      </c>
      <c r="F33" s="126">
        <f>B33/12*$O$4</f>
        <v>3039.1514691666666</v>
      </c>
      <c r="G33" s="128">
        <f t="shared" si="4"/>
        <v>75.338597001149395</v>
      </c>
      <c r="H33" s="64">
        <f>'L4'!$H$10</f>
        <v>1609.3</v>
      </c>
      <c r="I33" s="64">
        <f>GEW!$E$12+($F33-GEW!$E$12)*SUM(Fasering!$D$5)</f>
        <v>1716.7792493333334</v>
      </c>
      <c r="J33" s="64">
        <f>GEW!$E$12+($F33-GEW!$E$12)*SUM(Fasering!$D$5:$D$6)</f>
        <v>2058.6966933903063</v>
      </c>
      <c r="K33" s="64">
        <f>GEW!$E$12+($F33-GEW!$E$12)*SUM(Fasering!$D$5:$D$7)</f>
        <v>2254.8758511623869</v>
      </c>
      <c r="L33" s="64">
        <f>GEW!$E$12+($F33-GEW!$E$12)*SUM(Fasering!$D$5:$D$8)</f>
        <v>2451.055008934467</v>
      </c>
      <c r="M33" s="64">
        <f>GEW!$E$12+($F33-GEW!$E$12)*SUM(Fasering!$D$5:$D$9)</f>
        <v>2647.2341667065475</v>
      </c>
      <c r="N33" s="64">
        <f>GEW!$E$12+($F33-GEW!$E$12)*SUM(Fasering!$D$5:$D$10)</f>
        <v>2842.9723113945865</v>
      </c>
      <c r="O33" s="77">
        <f>GEW!$E$12+($F33-GEW!$E$12)*SUM(Fasering!$D$5:$D$11)</f>
        <v>3039.1514691666666</v>
      </c>
      <c r="P33" s="126">
        <f>((B33&lt;19968.2)*913.03+(B33&gt;19968.2)*(B33&lt;20424.71)*(20424.71-B33+456.51)+(B33&gt;20424.71)*(B33&lt;22659.62)*456.51+(B33&gt;22659.62)*(B33&lt;23116.13)*(23116.13-B33))/12*$O$4</f>
        <v>0</v>
      </c>
      <c r="Q33" s="128">
        <f t="shared" si="1"/>
        <v>0</v>
      </c>
      <c r="R33" s="46">
        <f>$P33*SUM(Fasering!$D$5)</f>
        <v>0</v>
      </c>
      <c r="S33" s="46">
        <f>$P33*SUM(Fasering!$D$5:$D$6)</f>
        <v>0</v>
      </c>
      <c r="T33" s="46">
        <f>$P33*SUM(Fasering!$D$5:$D$7)</f>
        <v>0</v>
      </c>
      <c r="U33" s="46">
        <f>$P33*SUM(Fasering!$D$5:$D$8)</f>
        <v>0</v>
      </c>
      <c r="V33" s="46">
        <f>$P33*SUM(Fasering!$D$5:$D$9)</f>
        <v>0</v>
      </c>
      <c r="W33" s="46">
        <f>$P33*SUM(Fasering!$D$5:$D$10)</f>
        <v>0</v>
      </c>
      <c r="X33" s="76">
        <f>$P33*SUM(Fasering!$D$5:$D$11)</f>
        <v>0</v>
      </c>
      <c r="Y33" s="126">
        <f>((B33&lt;19968.2)*456.51+(B33&gt;19968.2)*(B33&lt;20196.46)*(20196.46-B33+228.26)+(B33&gt;20196.46)*(B33&lt;22659.62)*228.26+(B33&gt;22659.62)*(B33&lt;22887.88)*(22887.88-B33))/12*$O$4</f>
        <v>0</v>
      </c>
      <c r="Z33" s="128">
        <f t="shared" si="2"/>
        <v>0</v>
      </c>
      <c r="AA33" s="75">
        <f>$Y33*SUM(Fasering!$D$5)</f>
        <v>0</v>
      </c>
      <c r="AB33" s="46">
        <f>$Y33*SUM(Fasering!$D$5:$D$6)</f>
        <v>0</v>
      </c>
      <c r="AC33" s="46">
        <f>$Y33*SUM(Fasering!$D$5:$D$7)</f>
        <v>0</v>
      </c>
      <c r="AD33" s="46">
        <f>$Y33*SUM(Fasering!$D$5:$D$8)</f>
        <v>0</v>
      </c>
      <c r="AE33" s="46">
        <f>$Y33*SUM(Fasering!$D$5:$D$9)</f>
        <v>0</v>
      </c>
      <c r="AF33" s="46">
        <f>$Y33*SUM(Fasering!$D$5:$D$10)</f>
        <v>0</v>
      </c>
      <c r="AG33" s="76">
        <f>$Y33*SUM(Fasering!$D$5:$D$11)</f>
        <v>0</v>
      </c>
      <c r="AH33" s="5">
        <f>($AK$3+(I33+R33)*12*7.57%)*SUM(Fasering!$D$5)</f>
        <v>0</v>
      </c>
      <c r="AI33" s="9">
        <f>($AK$3+(J33+S33)*12*7.57%)*SUM(Fasering!$D$5:$D$6)</f>
        <v>516.78610070463606</v>
      </c>
      <c r="AJ33" s="9">
        <f>($AK$3+(K33+T33)*12*7.57%)*SUM(Fasering!$D$5:$D$7)</f>
        <v>885.81465641167495</v>
      </c>
      <c r="AK33" s="9">
        <f>($AK$3+(L33+U33)*12*7.57%)*SUM(Fasering!$D$5:$D$8)</f>
        <v>1307.7192780640253</v>
      </c>
      <c r="AL33" s="9">
        <f>($AK$3+(M33+V33)*12*7.57%)*SUM(Fasering!$D$5:$D$9)</f>
        <v>1782.4999656616865</v>
      </c>
      <c r="AM33" s="9">
        <f>($AK$3+(N33+W33)*12*7.57%)*SUM(Fasering!$D$5:$D$10)</f>
        <v>2308.9112411289516</v>
      </c>
      <c r="AN33" s="87">
        <f>($AK$3+(O33+X33)*12*7.57%)*SUM(Fasering!$D$5:$D$11)</f>
        <v>2889.3251945909997</v>
      </c>
      <c r="AO33" s="5">
        <f>($AK$3+(I33+AA33)*12*7.57%)*SUM(Fasering!$D$5)</f>
        <v>0</v>
      </c>
      <c r="AP33" s="9">
        <f>($AK$3+(J33+AB33)*12*7.57%)*SUM(Fasering!$D$5:$D$6)</f>
        <v>516.78610070463606</v>
      </c>
      <c r="AQ33" s="9">
        <f>($AK$3+(K33+AC33)*12*7.57%)*SUM(Fasering!$D$5:$D$7)</f>
        <v>885.81465641167495</v>
      </c>
      <c r="AR33" s="9">
        <f>($AK$3+(L33+AD33)*12*7.57%)*SUM(Fasering!$D$5:$D$8)</f>
        <v>1307.7192780640253</v>
      </c>
      <c r="AS33" s="9">
        <f>($AK$3+(M33+AE33)*12*7.57%)*SUM(Fasering!$D$5:$D$9)</f>
        <v>1782.4999656616865</v>
      </c>
      <c r="AT33" s="9">
        <f>($AK$3+(N33+AF33)*12*7.57%)*SUM(Fasering!$D$5:$D$10)</f>
        <v>2308.9112411289516</v>
      </c>
      <c r="AU33" s="87">
        <f>($AK$3+(O33+AG33)*12*7.57%)*SUM(Fasering!$D$5:$D$11)</f>
        <v>2889.3251945909997</v>
      </c>
    </row>
    <row r="34" spans="1:47" x14ac:dyDescent="0.3">
      <c r="A34" s="33">
        <f t="shared" si="3"/>
        <v>24</v>
      </c>
      <c r="B34" s="126">
        <v>29708.1</v>
      </c>
      <c r="C34" s="127"/>
      <c r="D34" s="126">
        <f>B34*$O$4</f>
        <v>37675.812419999995</v>
      </c>
      <c r="E34" s="128">
        <f t="shared" si="0"/>
        <v>933.95899394891887</v>
      </c>
      <c r="F34" s="126">
        <f>B34/12*$O$4</f>
        <v>3139.6510349999999</v>
      </c>
      <c r="G34" s="128">
        <f t="shared" si="4"/>
        <v>77.829916162409916</v>
      </c>
      <c r="H34" s="64">
        <f>'L4'!$H$10</f>
        <v>1609.3</v>
      </c>
      <c r="I34" s="64">
        <f>GEW!$E$12+($F34-GEW!$E$12)*SUM(Fasering!$D$5)</f>
        <v>1716.7792493333334</v>
      </c>
      <c r="J34" s="64">
        <f>GEW!$E$12+($F34-GEW!$E$12)*SUM(Fasering!$D$5:$D$6)</f>
        <v>2084.6822322296657</v>
      </c>
      <c r="K34" s="64">
        <f>GEW!$E$12+($F34-GEW!$E$12)*SUM(Fasering!$D$5:$D$7)</f>
        <v>2295.7708987512024</v>
      </c>
      <c r="L34" s="64">
        <f>GEW!$E$12+($F34-GEW!$E$12)*SUM(Fasering!$D$5:$D$8)</f>
        <v>2506.859565272739</v>
      </c>
      <c r="M34" s="64">
        <f>GEW!$E$12+($F34-GEW!$E$12)*SUM(Fasering!$D$5:$D$9)</f>
        <v>2717.9482317942757</v>
      </c>
      <c r="N34" s="64">
        <f>GEW!$E$12+($F34-GEW!$E$12)*SUM(Fasering!$D$5:$D$10)</f>
        <v>2928.5623684784632</v>
      </c>
      <c r="O34" s="77">
        <f>GEW!$E$12+($F34-GEW!$E$12)*SUM(Fasering!$D$5:$D$11)</f>
        <v>3139.6510349999999</v>
      </c>
      <c r="P34" s="126">
        <f>((B34&lt;19968.2)*913.03+(B34&gt;19968.2)*(B34&lt;20424.71)*(20424.71-B34+456.51)+(B34&gt;20424.71)*(B34&lt;22659.62)*456.51+(B34&gt;22659.62)*(B34&lt;23116.13)*(23116.13-B34))/12*$O$4</f>
        <v>0</v>
      </c>
      <c r="Q34" s="128">
        <f t="shared" si="1"/>
        <v>0</v>
      </c>
      <c r="R34" s="46">
        <f>$P34*SUM(Fasering!$D$5)</f>
        <v>0</v>
      </c>
      <c r="S34" s="46">
        <f>$P34*SUM(Fasering!$D$5:$D$6)</f>
        <v>0</v>
      </c>
      <c r="T34" s="46">
        <f>$P34*SUM(Fasering!$D$5:$D$7)</f>
        <v>0</v>
      </c>
      <c r="U34" s="46">
        <f>$P34*SUM(Fasering!$D$5:$D$8)</f>
        <v>0</v>
      </c>
      <c r="V34" s="46">
        <f>$P34*SUM(Fasering!$D$5:$D$9)</f>
        <v>0</v>
      </c>
      <c r="W34" s="46">
        <f>$P34*SUM(Fasering!$D$5:$D$10)</f>
        <v>0</v>
      </c>
      <c r="X34" s="76">
        <f>$P34*SUM(Fasering!$D$5:$D$11)</f>
        <v>0</v>
      </c>
      <c r="Y34" s="126">
        <f>((B34&lt;19968.2)*456.51+(B34&gt;19968.2)*(B34&lt;20196.46)*(20196.46-B34+228.26)+(B34&gt;20196.46)*(B34&lt;22659.62)*228.26+(B34&gt;22659.62)*(B34&lt;22887.88)*(22887.88-B34))/12*$O$4</f>
        <v>0</v>
      </c>
      <c r="Z34" s="128">
        <f t="shared" si="2"/>
        <v>0</v>
      </c>
      <c r="AA34" s="75">
        <f>$Y34*SUM(Fasering!$D$5)</f>
        <v>0</v>
      </c>
      <c r="AB34" s="46">
        <f>$Y34*SUM(Fasering!$D$5:$D$6)</f>
        <v>0</v>
      </c>
      <c r="AC34" s="46">
        <f>$Y34*SUM(Fasering!$D$5:$D$7)</f>
        <v>0</v>
      </c>
      <c r="AD34" s="46">
        <f>$Y34*SUM(Fasering!$D$5:$D$8)</f>
        <v>0</v>
      </c>
      <c r="AE34" s="46">
        <f>$Y34*SUM(Fasering!$D$5:$D$9)</f>
        <v>0</v>
      </c>
      <c r="AF34" s="46">
        <f>$Y34*SUM(Fasering!$D$5:$D$10)</f>
        <v>0</v>
      </c>
      <c r="AG34" s="76">
        <f>$Y34*SUM(Fasering!$D$5:$D$11)</f>
        <v>0</v>
      </c>
      <c r="AH34" s="5">
        <f>($AK$3+(I34+R34)*12*7.57%)*SUM(Fasering!$D$5)</f>
        <v>0</v>
      </c>
      <c r="AI34" s="9">
        <f>($AK$3+(J34+S34)*12*7.57%)*SUM(Fasering!$D$5:$D$6)</f>
        <v>522.88956479356148</v>
      </c>
      <c r="AJ34" s="9">
        <f>($AK$3+(K34+T34)*12*7.57%)*SUM(Fasering!$D$5:$D$7)</f>
        <v>900.93126526734932</v>
      </c>
      <c r="AK34" s="9">
        <f>($AK$3+(L34+U34)*12*7.57%)*SUM(Fasering!$D$5:$D$8)</f>
        <v>1335.8675837936216</v>
      </c>
      <c r="AL34" s="9">
        <f>($AK$3+(M34+V34)*12*7.57%)*SUM(Fasering!$D$5:$D$9)</f>
        <v>1827.698520372378</v>
      </c>
      <c r="AM34" s="9">
        <f>($AK$3+(N34+W34)*12*7.57%)*SUM(Fasering!$D$5:$D$10)</f>
        <v>2375.1267272895257</v>
      </c>
      <c r="AN34" s="87">
        <f>($AK$3+(O34+X34)*12*7.57%)*SUM(Fasering!$D$5:$D$11)</f>
        <v>2980.6190001940004</v>
      </c>
      <c r="AO34" s="5">
        <f>($AK$3+(I34+AA34)*12*7.57%)*SUM(Fasering!$D$5)</f>
        <v>0</v>
      </c>
      <c r="AP34" s="9">
        <f>($AK$3+(J34+AB34)*12*7.57%)*SUM(Fasering!$D$5:$D$6)</f>
        <v>522.88956479356148</v>
      </c>
      <c r="AQ34" s="9">
        <f>($AK$3+(K34+AC34)*12*7.57%)*SUM(Fasering!$D$5:$D$7)</f>
        <v>900.93126526734932</v>
      </c>
      <c r="AR34" s="9">
        <f>($AK$3+(L34+AD34)*12*7.57%)*SUM(Fasering!$D$5:$D$8)</f>
        <v>1335.8675837936216</v>
      </c>
      <c r="AS34" s="9">
        <f>($AK$3+(M34+AE34)*12*7.57%)*SUM(Fasering!$D$5:$D$9)</f>
        <v>1827.698520372378</v>
      </c>
      <c r="AT34" s="9">
        <f>($AK$3+(N34+AF34)*12*7.57%)*SUM(Fasering!$D$5:$D$10)</f>
        <v>2375.1267272895257</v>
      </c>
      <c r="AU34" s="87">
        <f>($AK$3+(O34+AG34)*12*7.57%)*SUM(Fasering!$D$5:$D$11)</f>
        <v>2980.6190001940004</v>
      </c>
    </row>
    <row r="35" spans="1:47" x14ac:dyDescent="0.3">
      <c r="A35" s="33">
        <f t="shared" si="3"/>
        <v>25</v>
      </c>
      <c r="B35" s="126">
        <v>29718.41</v>
      </c>
      <c r="C35" s="127"/>
      <c r="D35" s="126">
        <f>B35*$O$4</f>
        <v>37688.887561999996</v>
      </c>
      <c r="E35" s="128">
        <f t="shared" si="0"/>
        <v>934.28311825264802</v>
      </c>
      <c r="F35" s="126">
        <f>B35/12*$O$4</f>
        <v>3140.740630166667</v>
      </c>
      <c r="G35" s="128">
        <f t="shared" si="4"/>
        <v>77.856926521054021</v>
      </c>
      <c r="H35" s="64">
        <f>'L4'!$H$10</f>
        <v>1609.3</v>
      </c>
      <c r="I35" s="64">
        <f>GEW!$E$12+($F35-GEW!$E$12)*SUM(Fasering!$D$5)</f>
        <v>1716.7792493333334</v>
      </c>
      <c r="J35" s="64">
        <f>GEW!$E$12+($F35-GEW!$E$12)*SUM(Fasering!$D$5:$D$6)</f>
        <v>2084.9639619793202</v>
      </c>
      <c r="K35" s="64">
        <f>GEW!$E$12+($F35-GEW!$E$12)*SUM(Fasering!$D$5:$D$7)</f>
        <v>2296.2142742605779</v>
      </c>
      <c r="L35" s="64">
        <f>GEW!$E$12+($F35-GEW!$E$12)*SUM(Fasering!$D$5:$D$8)</f>
        <v>2507.4645865418361</v>
      </c>
      <c r="M35" s="64">
        <f>GEW!$E$12+($F35-GEW!$E$12)*SUM(Fasering!$D$5:$D$9)</f>
        <v>2718.7148988230938</v>
      </c>
      <c r="N35" s="64">
        <f>GEW!$E$12+($F35-GEW!$E$12)*SUM(Fasering!$D$5:$D$10)</f>
        <v>2929.4903178854092</v>
      </c>
      <c r="O35" s="77">
        <f>GEW!$E$12+($F35-GEW!$E$12)*SUM(Fasering!$D$5:$D$11)</f>
        <v>3140.740630166667</v>
      </c>
      <c r="P35" s="126">
        <f>((B35&lt;19968.2)*913.03+(B35&gt;19968.2)*(B35&lt;20424.71)*(20424.71-B35+456.51)+(B35&gt;20424.71)*(B35&lt;22659.62)*456.51+(B35&gt;22659.62)*(B35&lt;23116.13)*(23116.13-B35))/12*$O$4</f>
        <v>0</v>
      </c>
      <c r="Q35" s="128">
        <f t="shared" si="1"/>
        <v>0</v>
      </c>
      <c r="R35" s="46">
        <f>$P35*SUM(Fasering!$D$5)</f>
        <v>0</v>
      </c>
      <c r="S35" s="46">
        <f>$P35*SUM(Fasering!$D$5:$D$6)</f>
        <v>0</v>
      </c>
      <c r="T35" s="46">
        <f>$P35*SUM(Fasering!$D$5:$D$7)</f>
        <v>0</v>
      </c>
      <c r="U35" s="46">
        <f>$P35*SUM(Fasering!$D$5:$D$8)</f>
        <v>0</v>
      </c>
      <c r="V35" s="46">
        <f>$P35*SUM(Fasering!$D$5:$D$9)</f>
        <v>0</v>
      </c>
      <c r="W35" s="46">
        <f>$P35*SUM(Fasering!$D$5:$D$10)</f>
        <v>0</v>
      </c>
      <c r="X35" s="76">
        <f>$P35*SUM(Fasering!$D$5:$D$11)</f>
        <v>0</v>
      </c>
      <c r="Y35" s="126">
        <f>((B35&lt;19968.2)*456.51+(B35&gt;19968.2)*(B35&lt;20196.46)*(20196.46-B35+228.26)+(B35&gt;20196.46)*(B35&lt;22659.62)*228.26+(B35&gt;22659.62)*(B35&lt;22887.88)*(22887.88-B35))/12*$O$4</f>
        <v>0</v>
      </c>
      <c r="Z35" s="128">
        <f t="shared" si="2"/>
        <v>0</v>
      </c>
      <c r="AA35" s="75">
        <f>$Y35*SUM(Fasering!$D$5)</f>
        <v>0</v>
      </c>
      <c r="AB35" s="46">
        <f>$Y35*SUM(Fasering!$D$5:$D$6)</f>
        <v>0</v>
      </c>
      <c r="AC35" s="46">
        <f>$Y35*SUM(Fasering!$D$5:$D$7)</f>
        <v>0</v>
      </c>
      <c r="AD35" s="46">
        <f>$Y35*SUM(Fasering!$D$5:$D$8)</f>
        <v>0</v>
      </c>
      <c r="AE35" s="46">
        <f>$Y35*SUM(Fasering!$D$5:$D$9)</f>
        <v>0</v>
      </c>
      <c r="AF35" s="46">
        <f>$Y35*SUM(Fasering!$D$5:$D$10)</f>
        <v>0</v>
      </c>
      <c r="AG35" s="76">
        <f>$Y35*SUM(Fasering!$D$5:$D$11)</f>
        <v>0</v>
      </c>
      <c r="AH35" s="5">
        <f>($AK$3+(I35+R35)*12*7.57%)*SUM(Fasering!$D$5)</f>
        <v>0</v>
      </c>
      <c r="AI35" s="9">
        <f>($AK$3+(J35+S35)*12*7.57%)*SUM(Fasering!$D$5:$D$6)</f>
        <v>522.9557372681993</v>
      </c>
      <c r="AJ35" s="9">
        <f>($AK$3+(K35+T35)*12*7.57%)*SUM(Fasering!$D$5:$D$7)</f>
        <v>901.09515636288745</v>
      </c>
      <c r="AK35" s="9">
        <f>($AK$3+(L35+U35)*12*7.57%)*SUM(Fasering!$D$5:$D$8)</f>
        <v>1336.1727618072628</v>
      </c>
      <c r="AL35" s="9">
        <f>($AK$3+(M35+V35)*12*7.57%)*SUM(Fasering!$D$5:$D$9)</f>
        <v>1828.1885536013253</v>
      </c>
      <c r="AM35" s="9">
        <f>($AK$3+(N35+W35)*12*7.57%)*SUM(Fasering!$D$5:$D$10)</f>
        <v>2375.8446216712659</v>
      </c>
      <c r="AN35" s="87">
        <f>($AK$3+(O35+X35)*12*7.57%)*SUM(Fasering!$D$5:$D$11)</f>
        <v>2981.6087884434005</v>
      </c>
      <c r="AO35" s="5">
        <f>($AK$3+(I35+AA35)*12*7.57%)*SUM(Fasering!$D$5)</f>
        <v>0</v>
      </c>
      <c r="AP35" s="9">
        <f>($AK$3+(J35+AB35)*12*7.57%)*SUM(Fasering!$D$5:$D$6)</f>
        <v>522.9557372681993</v>
      </c>
      <c r="AQ35" s="9">
        <f>($AK$3+(K35+AC35)*12*7.57%)*SUM(Fasering!$D$5:$D$7)</f>
        <v>901.09515636288745</v>
      </c>
      <c r="AR35" s="9">
        <f>($AK$3+(L35+AD35)*12*7.57%)*SUM(Fasering!$D$5:$D$8)</f>
        <v>1336.1727618072628</v>
      </c>
      <c r="AS35" s="9">
        <f>($AK$3+(M35+AE35)*12*7.57%)*SUM(Fasering!$D$5:$D$9)</f>
        <v>1828.1885536013253</v>
      </c>
      <c r="AT35" s="9">
        <f>($AK$3+(N35+AF35)*12*7.57%)*SUM(Fasering!$D$5:$D$10)</f>
        <v>2375.8446216712659</v>
      </c>
      <c r="AU35" s="87">
        <f>($AK$3+(O35+AG35)*12*7.57%)*SUM(Fasering!$D$5:$D$11)</f>
        <v>2981.6087884434005</v>
      </c>
    </row>
    <row r="36" spans="1:47" x14ac:dyDescent="0.3">
      <c r="A36" s="33">
        <f t="shared" si="3"/>
        <v>26</v>
      </c>
      <c r="B36" s="126">
        <v>29718.41</v>
      </c>
      <c r="C36" s="127"/>
      <c r="D36" s="126">
        <f>B36*$O$4</f>
        <v>37688.887561999996</v>
      </c>
      <c r="E36" s="128">
        <f t="shared" si="0"/>
        <v>934.28311825264802</v>
      </c>
      <c r="F36" s="126">
        <f>B36/12*$O$4</f>
        <v>3140.740630166667</v>
      </c>
      <c r="G36" s="128">
        <f t="shared" si="4"/>
        <v>77.856926521054021</v>
      </c>
      <c r="H36" s="64">
        <f>'L4'!$H$10</f>
        <v>1609.3</v>
      </c>
      <c r="I36" s="64">
        <f>GEW!$E$12+($F36-GEW!$E$12)*SUM(Fasering!$D$5)</f>
        <v>1716.7792493333334</v>
      </c>
      <c r="J36" s="64">
        <f>GEW!$E$12+($F36-GEW!$E$12)*SUM(Fasering!$D$5:$D$6)</f>
        <v>2084.9639619793202</v>
      </c>
      <c r="K36" s="64">
        <f>GEW!$E$12+($F36-GEW!$E$12)*SUM(Fasering!$D$5:$D$7)</f>
        <v>2296.2142742605779</v>
      </c>
      <c r="L36" s="64">
        <f>GEW!$E$12+($F36-GEW!$E$12)*SUM(Fasering!$D$5:$D$8)</f>
        <v>2507.4645865418361</v>
      </c>
      <c r="M36" s="64">
        <f>GEW!$E$12+($F36-GEW!$E$12)*SUM(Fasering!$D$5:$D$9)</f>
        <v>2718.7148988230938</v>
      </c>
      <c r="N36" s="64">
        <f>GEW!$E$12+($F36-GEW!$E$12)*SUM(Fasering!$D$5:$D$10)</f>
        <v>2929.4903178854092</v>
      </c>
      <c r="O36" s="77">
        <f>GEW!$E$12+($F36-GEW!$E$12)*SUM(Fasering!$D$5:$D$11)</f>
        <v>3140.740630166667</v>
      </c>
      <c r="P36" s="126">
        <f>((B36&lt;19968.2)*913.03+(B36&gt;19968.2)*(B36&lt;20424.71)*(20424.71-B36+456.51)+(B36&gt;20424.71)*(B36&lt;22659.62)*456.51+(B36&gt;22659.62)*(B36&lt;23116.13)*(23116.13-B36))/12*$O$4</f>
        <v>0</v>
      </c>
      <c r="Q36" s="128">
        <f t="shared" si="1"/>
        <v>0</v>
      </c>
      <c r="R36" s="46">
        <f>$P36*SUM(Fasering!$D$5)</f>
        <v>0</v>
      </c>
      <c r="S36" s="46">
        <f>$P36*SUM(Fasering!$D$5:$D$6)</f>
        <v>0</v>
      </c>
      <c r="T36" s="46">
        <f>$P36*SUM(Fasering!$D$5:$D$7)</f>
        <v>0</v>
      </c>
      <c r="U36" s="46">
        <f>$P36*SUM(Fasering!$D$5:$D$8)</f>
        <v>0</v>
      </c>
      <c r="V36" s="46">
        <f>$P36*SUM(Fasering!$D$5:$D$9)</f>
        <v>0</v>
      </c>
      <c r="W36" s="46">
        <f>$P36*SUM(Fasering!$D$5:$D$10)</f>
        <v>0</v>
      </c>
      <c r="X36" s="76">
        <f>$P36*SUM(Fasering!$D$5:$D$11)</f>
        <v>0</v>
      </c>
      <c r="Y36" s="126">
        <f>((B36&lt;19968.2)*456.51+(B36&gt;19968.2)*(B36&lt;20196.46)*(20196.46-B36+228.26)+(B36&gt;20196.46)*(B36&lt;22659.62)*228.26+(B36&gt;22659.62)*(B36&lt;22887.88)*(22887.88-B36))/12*$O$4</f>
        <v>0</v>
      </c>
      <c r="Z36" s="128">
        <f t="shared" si="2"/>
        <v>0</v>
      </c>
      <c r="AA36" s="75">
        <f>$Y36*SUM(Fasering!$D$5)</f>
        <v>0</v>
      </c>
      <c r="AB36" s="46">
        <f>$Y36*SUM(Fasering!$D$5:$D$6)</f>
        <v>0</v>
      </c>
      <c r="AC36" s="46">
        <f>$Y36*SUM(Fasering!$D$5:$D$7)</f>
        <v>0</v>
      </c>
      <c r="AD36" s="46">
        <f>$Y36*SUM(Fasering!$D$5:$D$8)</f>
        <v>0</v>
      </c>
      <c r="AE36" s="46">
        <f>$Y36*SUM(Fasering!$D$5:$D$9)</f>
        <v>0</v>
      </c>
      <c r="AF36" s="46">
        <f>$Y36*SUM(Fasering!$D$5:$D$10)</f>
        <v>0</v>
      </c>
      <c r="AG36" s="76">
        <f>$Y36*SUM(Fasering!$D$5:$D$11)</f>
        <v>0</v>
      </c>
      <c r="AH36" s="5">
        <f>($AK$3+(I36+R36)*12*7.57%)*SUM(Fasering!$D$5)</f>
        <v>0</v>
      </c>
      <c r="AI36" s="9">
        <f>($AK$3+(J36+S36)*12*7.57%)*SUM(Fasering!$D$5:$D$6)</f>
        <v>522.9557372681993</v>
      </c>
      <c r="AJ36" s="9">
        <f>($AK$3+(K36+T36)*12*7.57%)*SUM(Fasering!$D$5:$D$7)</f>
        <v>901.09515636288745</v>
      </c>
      <c r="AK36" s="9">
        <f>($AK$3+(L36+U36)*12*7.57%)*SUM(Fasering!$D$5:$D$8)</f>
        <v>1336.1727618072628</v>
      </c>
      <c r="AL36" s="9">
        <f>($AK$3+(M36+V36)*12*7.57%)*SUM(Fasering!$D$5:$D$9)</f>
        <v>1828.1885536013253</v>
      </c>
      <c r="AM36" s="9">
        <f>($AK$3+(N36+W36)*12*7.57%)*SUM(Fasering!$D$5:$D$10)</f>
        <v>2375.8446216712659</v>
      </c>
      <c r="AN36" s="87">
        <f>($AK$3+(O36+X36)*12*7.57%)*SUM(Fasering!$D$5:$D$11)</f>
        <v>2981.6087884434005</v>
      </c>
      <c r="AO36" s="5">
        <f>($AK$3+(I36+AA36)*12*7.57%)*SUM(Fasering!$D$5)</f>
        <v>0</v>
      </c>
      <c r="AP36" s="9">
        <f>($AK$3+(J36+AB36)*12*7.57%)*SUM(Fasering!$D$5:$D$6)</f>
        <v>522.9557372681993</v>
      </c>
      <c r="AQ36" s="9">
        <f>($AK$3+(K36+AC36)*12*7.57%)*SUM(Fasering!$D$5:$D$7)</f>
        <v>901.09515636288745</v>
      </c>
      <c r="AR36" s="9">
        <f>($AK$3+(L36+AD36)*12*7.57%)*SUM(Fasering!$D$5:$D$8)</f>
        <v>1336.1727618072628</v>
      </c>
      <c r="AS36" s="9">
        <f>($AK$3+(M36+AE36)*12*7.57%)*SUM(Fasering!$D$5:$D$9)</f>
        <v>1828.1885536013253</v>
      </c>
      <c r="AT36" s="9">
        <f>($AK$3+(N36+AF36)*12*7.57%)*SUM(Fasering!$D$5:$D$10)</f>
        <v>2375.8446216712659</v>
      </c>
      <c r="AU36" s="87">
        <f>($AK$3+(O36+AG36)*12*7.57%)*SUM(Fasering!$D$5:$D$11)</f>
        <v>2981.6087884434005</v>
      </c>
    </row>
    <row r="37" spans="1:47" x14ac:dyDescent="0.3">
      <c r="A37" s="33">
        <f t="shared" si="3"/>
        <v>27</v>
      </c>
      <c r="B37" s="126">
        <v>29728.76</v>
      </c>
      <c r="C37" s="127"/>
      <c r="D37" s="126">
        <f>B37*$O$4</f>
        <v>37702.013432</v>
      </c>
      <c r="E37" s="128">
        <f t="shared" si="0"/>
        <v>934.6085000706496</v>
      </c>
      <c r="F37" s="126">
        <f>B37/12*$O$4</f>
        <v>3141.8344526666665</v>
      </c>
      <c r="G37" s="128">
        <f t="shared" si="4"/>
        <v>77.884041672554133</v>
      </c>
      <c r="H37" s="64">
        <f>'L4'!$H$10</f>
        <v>1609.3</v>
      </c>
      <c r="I37" s="64">
        <f>GEW!$E$12+($F37-GEW!$E$12)*SUM(Fasering!$D$5)</f>
        <v>1716.7792493333334</v>
      </c>
      <c r="J37" s="64">
        <f>GEW!$E$12+($F37-GEW!$E$12)*SUM(Fasering!$D$5:$D$6)</f>
        <v>2085.2467847638909</v>
      </c>
      <c r="K37" s="64">
        <f>GEW!$E$12+($F37-GEW!$E$12)*SUM(Fasering!$D$5:$D$7)</f>
        <v>2296.6593699465175</v>
      </c>
      <c r="L37" s="64">
        <f>GEW!$E$12+($F37-GEW!$E$12)*SUM(Fasering!$D$5:$D$8)</f>
        <v>2508.071955129144</v>
      </c>
      <c r="M37" s="64">
        <f>GEW!$E$12+($F37-GEW!$E$12)*SUM(Fasering!$D$5:$D$9)</f>
        <v>2719.4845403117711</v>
      </c>
      <c r="N37" s="64">
        <f>GEW!$E$12+($F37-GEW!$E$12)*SUM(Fasering!$D$5:$D$10)</f>
        <v>2930.4218674840399</v>
      </c>
      <c r="O37" s="77">
        <f>GEW!$E$12+($F37-GEW!$E$12)*SUM(Fasering!$D$5:$D$11)</f>
        <v>3141.8344526666665</v>
      </c>
      <c r="P37" s="126">
        <f>((B37&lt;19968.2)*913.03+(B37&gt;19968.2)*(B37&lt;20424.71)*(20424.71-B37+456.51)+(B37&gt;20424.71)*(B37&lt;22659.62)*456.51+(B37&gt;22659.62)*(B37&lt;23116.13)*(23116.13-B37))/12*$O$4</f>
        <v>0</v>
      </c>
      <c r="Q37" s="128">
        <f t="shared" si="1"/>
        <v>0</v>
      </c>
      <c r="R37" s="46">
        <f>$P37*SUM(Fasering!$D$5)</f>
        <v>0</v>
      </c>
      <c r="S37" s="46">
        <f>$P37*SUM(Fasering!$D$5:$D$6)</f>
        <v>0</v>
      </c>
      <c r="T37" s="46">
        <f>$P37*SUM(Fasering!$D$5:$D$7)</f>
        <v>0</v>
      </c>
      <c r="U37" s="46">
        <f>$P37*SUM(Fasering!$D$5:$D$8)</f>
        <v>0</v>
      </c>
      <c r="V37" s="46">
        <f>$P37*SUM(Fasering!$D$5:$D$9)</f>
        <v>0</v>
      </c>
      <c r="W37" s="46">
        <f>$P37*SUM(Fasering!$D$5:$D$10)</f>
        <v>0</v>
      </c>
      <c r="X37" s="76">
        <f>$P37*SUM(Fasering!$D$5:$D$11)</f>
        <v>0</v>
      </c>
      <c r="Y37" s="126">
        <f>((B37&lt;19968.2)*456.51+(B37&gt;19968.2)*(B37&lt;20196.46)*(20196.46-B37+228.26)+(B37&gt;20196.46)*(B37&lt;22659.62)*228.26+(B37&gt;22659.62)*(B37&lt;22887.88)*(22887.88-B37))/12*$O$4</f>
        <v>0</v>
      </c>
      <c r="Z37" s="128">
        <f t="shared" si="2"/>
        <v>0</v>
      </c>
      <c r="AA37" s="75">
        <f>$Y37*SUM(Fasering!$D$5)</f>
        <v>0</v>
      </c>
      <c r="AB37" s="46">
        <f>$Y37*SUM(Fasering!$D$5:$D$6)</f>
        <v>0</v>
      </c>
      <c r="AC37" s="46">
        <f>$Y37*SUM(Fasering!$D$5:$D$7)</f>
        <v>0</v>
      </c>
      <c r="AD37" s="46">
        <f>$Y37*SUM(Fasering!$D$5:$D$8)</f>
        <v>0</v>
      </c>
      <c r="AE37" s="46">
        <f>$Y37*SUM(Fasering!$D$5:$D$9)</f>
        <v>0</v>
      </c>
      <c r="AF37" s="46">
        <f>$Y37*SUM(Fasering!$D$5:$D$10)</f>
        <v>0</v>
      </c>
      <c r="AG37" s="76">
        <f>$Y37*SUM(Fasering!$D$5:$D$11)</f>
        <v>0</v>
      </c>
      <c r="AH37" s="5">
        <f>($AK$3+(I37+R37)*12*7.57%)*SUM(Fasering!$D$5)</f>
        <v>0</v>
      </c>
      <c r="AI37" s="9">
        <f>($AK$3+(J37+S37)*12*7.57%)*SUM(Fasering!$D$5:$D$6)</f>
        <v>523.0221664740676</v>
      </c>
      <c r="AJ37" s="9">
        <f>($AK$3+(K37+T37)*12*7.57%)*SUM(Fasering!$D$5:$D$7)</f>
        <v>901.25968331136653</v>
      </c>
      <c r="AK37" s="9">
        <f>($AK$3+(L37+U37)*12*7.57%)*SUM(Fasering!$D$5:$D$8)</f>
        <v>1336.4791238287162</v>
      </c>
      <c r="AL37" s="9">
        <f>($AK$3+(M37+V37)*12*7.57%)*SUM(Fasering!$D$5:$D$9)</f>
        <v>1828.680488026117</v>
      </c>
      <c r="AM37" s="9">
        <f>($AK$3+(N37+W37)*12*7.57%)*SUM(Fasering!$D$5:$D$10)</f>
        <v>2376.5653012882403</v>
      </c>
      <c r="AN37" s="87">
        <f>($AK$3+(O37+X37)*12*7.57%)*SUM(Fasering!$D$5:$D$11)</f>
        <v>2982.6024168024001</v>
      </c>
      <c r="AO37" s="5">
        <f>($AK$3+(I37+AA37)*12*7.57%)*SUM(Fasering!$D$5)</f>
        <v>0</v>
      </c>
      <c r="AP37" s="9">
        <f>($AK$3+(J37+AB37)*12*7.57%)*SUM(Fasering!$D$5:$D$6)</f>
        <v>523.0221664740676</v>
      </c>
      <c r="AQ37" s="9">
        <f>($AK$3+(K37+AC37)*12*7.57%)*SUM(Fasering!$D$5:$D$7)</f>
        <v>901.25968331136653</v>
      </c>
      <c r="AR37" s="9">
        <f>($AK$3+(L37+AD37)*12*7.57%)*SUM(Fasering!$D$5:$D$8)</f>
        <v>1336.4791238287162</v>
      </c>
      <c r="AS37" s="9">
        <f>($AK$3+(M37+AE37)*12*7.57%)*SUM(Fasering!$D$5:$D$9)</f>
        <v>1828.680488026117</v>
      </c>
      <c r="AT37" s="9">
        <f>($AK$3+(N37+AF37)*12*7.57%)*SUM(Fasering!$D$5:$D$10)</f>
        <v>2376.5653012882403</v>
      </c>
      <c r="AU37" s="87">
        <f>($AK$3+(O37+AG37)*12*7.57%)*SUM(Fasering!$D$5:$D$11)</f>
        <v>2982.6024168024001</v>
      </c>
    </row>
    <row r="38" spans="1:47" x14ac:dyDescent="0.3">
      <c r="A38" s="36"/>
      <c r="B38" s="129"/>
      <c r="C38" s="130"/>
      <c r="D38" s="129"/>
      <c r="E38" s="130"/>
      <c r="F38" s="129"/>
      <c r="G38" s="130"/>
      <c r="H38" s="47"/>
      <c r="I38" s="47"/>
      <c r="J38" s="47"/>
      <c r="K38" s="47"/>
      <c r="L38" s="47"/>
      <c r="M38" s="47"/>
      <c r="N38" s="47"/>
      <c r="O38" s="74"/>
      <c r="P38" s="129"/>
      <c r="Q38" s="130"/>
      <c r="R38" s="47"/>
      <c r="S38" s="47"/>
      <c r="T38" s="47"/>
      <c r="U38" s="47"/>
      <c r="V38" s="47"/>
      <c r="W38" s="47"/>
      <c r="X38" s="74"/>
      <c r="Y38" s="129"/>
      <c r="Z38" s="130"/>
      <c r="AA38" s="47"/>
      <c r="AB38" s="47"/>
      <c r="AC38" s="47"/>
      <c r="AD38" s="47"/>
      <c r="AE38" s="47"/>
      <c r="AF38" s="47"/>
      <c r="AG38" s="74"/>
      <c r="AH38" s="88"/>
      <c r="AI38" s="89"/>
      <c r="AJ38" s="89"/>
      <c r="AK38" s="89"/>
      <c r="AL38" s="89"/>
      <c r="AM38" s="89"/>
      <c r="AN38" s="90"/>
      <c r="AO38" s="88"/>
      <c r="AP38" s="89"/>
      <c r="AQ38" s="89"/>
      <c r="AR38" s="89"/>
      <c r="AS38" s="89"/>
      <c r="AT38" s="89"/>
      <c r="AU38" s="90"/>
    </row>
  </sheetData>
  <mergeCells count="166">
    <mergeCell ref="AH6:AN6"/>
    <mergeCell ref="AO6:AU6"/>
    <mergeCell ref="B8:C8"/>
    <mergeCell ref="D8:E8"/>
    <mergeCell ref="F8:G8"/>
    <mergeCell ref="P8:Q8"/>
    <mergeCell ref="Y8:Z8"/>
    <mergeCell ref="B9:C9"/>
    <mergeCell ref="D9:E9"/>
    <mergeCell ref="AA6:AG6"/>
    <mergeCell ref="B7:C7"/>
    <mergeCell ref="D7:E7"/>
    <mergeCell ref="F7:G7"/>
    <mergeCell ref="P7:Q7"/>
    <mergeCell ref="Y7:Z7"/>
    <mergeCell ref="B6:E6"/>
    <mergeCell ref="F6:G6"/>
    <mergeCell ref="P6:Q6"/>
    <mergeCell ref="R6:X6"/>
    <mergeCell ref="Y6:Z6"/>
    <mergeCell ref="H6:O6"/>
    <mergeCell ref="B10:C10"/>
    <mergeCell ref="D10:E10"/>
    <mergeCell ref="F10:G10"/>
    <mergeCell ref="P10:Q10"/>
    <mergeCell ref="Y10:Z10"/>
    <mergeCell ref="B11:C11"/>
    <mergeCell ref="D11:E11"/>
    <mergeCell ref="F11:G11"/>
    <mergeCell ref="P11:Q11"/>
    <mergeCell ref="Y11:Z11"/>
    <mergeCell ref="B12:C12"/>
    <mergeCell ref="D12:E12"/>
    <mergeCell ref="F12:G12"/>
    <mergeCell ref="P12:Q12"/>
    <mergeCell ref="Y12:Z12"/>
    <mergeCell ref="B13:C13"/>
    <mergeCell ref="D13:E13"/>
    <mergeCell ref="F13:G13"/>
    <mergeCell ref="P13:Q13"/>
    <mergeCell ref="Y13:Z13"/>
    <mergeCell ref="B14:C14"/>
    <mergeCell ref="D14:E14"/>
    <mergeCell ref="F14:G14"/>
    <mergeCell ref="P14:Q14"/>
    <mergeCell ref="Y14:Z14"/>
    <mergeCell ref="B15:C15"/>
    <mergeCell ref="D15:E15"/>
    <mergeCell ref="F15:G15"/>
    <mergeCell ref="P15:Q15"/>
    <mergeCell ref="Y15:Z15"/>
    <mergeCell ref="B16:C16"/>
    <mergeCell ref="D16:E16"/>
    <mergeCell ref="F16:G16"/>
    <mergeCell ref="P16:Q16"/>
    <mergeCell ref="Y16:Z16"/>
    <mergeCell ref="B17:C17"/>
    <mergeCell ref="D17:E17"/>
    <mergeCell ref="F17:G17"/>
    <mergeCell ref="P17:Q17"/>
    <mergeCell ref="Y17:Z17"/>
    <mergeCell ref="B18:C18"/>
    <mergeCell ref="D18:E18"/>
    <mergeCell ref="F18:G18"/>
    <mergeCell ref="P18:Q18"/>
    <mergeCell ref="Y18:Z18"/>
    <mergeCell ref="B19:C19"/>
    <mergeCell ref="D19:E19"/>
    <mergeCell ref="F19:G19"/>
    <mergeCell ref="P19:Q19"/>
    <mergeCell ref="Y19:Z19"/>
    <mergeCell ref="B20:C20"/>
    <mergeCell ref="D20:E20"/>
    <mergeCell ref="F20:G20"/>
    <mergeCell ref="P20:Q20"/>
    <mergeCell ref="Y20:Z20"/>
    <mergeCell ref="B21:C21"/>
    <mergeCell ref="D21:E21"/>
    <mergeCell ref="F21:G21"/>
    <mergeCell ref="P21:Q21"/>
    <mergeCell ref="Y21:Z21"/>
    <mergeCell ref="B22:C22"/>
    <mergeCell ref="D22:E22"/>
    <mergeCell ref="F22:G22"/>
    <mergeCell ref="P22:Q22"/>
    <mergeCell ref="Y22:Z22"/>
    <mergeCell ref="B23:C23"/>
    <mergeCell ref="D23:E23"/>
    <mergeCell ref="F23:G23"/>
    <mergeCell ref="P23:Q23"/>
    <mergeCell ref="Y23:Z23"/>
    <mergeCell ref="B24:C24"/>
    <mergeCell ref="D24:E24"/>
    <mergeCell ref="F24:G24"/>
    <mergeCell ref="P24:Q24"/>
    <mergeCell ref="Y24:Z24"/>
    <mergeCell ref="B25:C25"/>
    <mergeCell ref="D25:E25"/>
    <mergeCell ref="F25:G25"/>
    <mergeCell ref="P25:Q25"/>
    <mergeCell ref="Y25:Z25"/>
    <mergeCell ref="B26:C26"/>
    <mergeCell ref="D26:E26"/>
    <mergeCell ref="F26:G26"/>
    <mergeCell ref="P26:Q26"/>
    <mergeCell ref="Y26:Z26"/>
    <mergeCell ref="B27:C27"/>
    <mergeCell ref="D27:E27"/>
    <mergeCell ref="F27:G27"/>
    <mergeCell ref="P27:Q27"/>
    <mergeCell ref="Y27:Z27"/>
    <mergeCell ref="B28:C28"/>
    <mergeCell ref="D28:E28"/>
    <mergeCell ref="F28:G28"/>
    <mergeCell ref="P28:Q28"/>
    <mergeCell ref="Y28:Z28"/>
    <mergeCell ref="B29:C29"/>
    <mergeCell ref="D29:E29"/>
    <mergeCell ref="F29:G29"/>
    <mergeCell ref="P29:Q29"/>
    <mergeCell ref="Y29:Z29"/>
    <mergeCell ref="B30:C30"/>
    <mergeCell ref="D30:E30"/>
    <mergeCell ref="F30:G30"/>
    <mergeCell ref="P30:Q30"/>
    <mergeCell ref="Y30:Z30"/>
    <mergeCell ref="B31:C31"/>
    <mergeCell ref="D31:E31"/>
    <mergeCell ref="F31:G31"/>
    <mergeCell ref="P31:Q31"/>
    <mergeCell ref="Y31:Z31"/>
    <mergeCell ref="B32:C32"/>
    <mergeCell ref="D32:E32"/>
    <mergeCell ref="F32:G32"/>
    <mergeCell ref="P32:Q32"/>
    <mergeCell ref="Y32:Z32"/>
    <mergeCell ref="B33:C33"/>
    <mergeCell ref="D33:E33"/>
    <mergeCell ref="F33:G33"/>
    <mergeCell ref="P33:Q33"/>
    <mergeCell ref="Y33:Z33"/>
    <mergeCell ref="B34:C34"/>
    <mergeCell ref="D34:E34"/>
    <mergeCell ref="F34:G34"/>
    <mergeCell ref="P34:Q34"/>
    <mergeCell ref="Y34:Z34"/>
    <mergeCell ref="B35:C35"/>
    <mergeCell ref="D35:E35"/>
    <mergeCell ref="F35:G35"/>
    <mergeCell ref="P35:Q35"/>
    <mergeCell ref="Y35:Z35"/>
    <mergeCell ref="B38:C38"/>
    <mergeCell ref="D38:E38"/>
    <mergeCell ref="F38:G38"/>
    <mergeCell ref="P38:Q38"/>
    <mergeCell ref="Y38:Z38"/>
    <mergeCell ref="B36:C36"/>
    <mergeCell ref="D36:E36"/>
    <mergeCell ref="F36:G36"/>
    <mergeCell ref="P36:Q36"/>
    <mergeCell ref="Y36:Z36"/>
    <mergeCell ref="B37:C37"/>
    <mergeCell ref="D37:E37"/>
    <mergeCell ref="F37:G37"/>
    <mergeCell ref="P37:Q37"/>
    <mergeCell ref="Y37:Z37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  <colBreaks count="3" manualBreakCount="3">
    <brk id="15" max="1048575" man="1"/>
    <brk id="24" max="1048575" man="1"/>
    <brk id="33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8"/>
  <sheetViews>
    <sheetView zoomScale="80" zoomScaleNormal="80" workbookViewId="0"/>
  </sheetViews>
  <sheetFormatPr defaultRowHeight="12.75" x14ac:dyDescent="0.2"/>
  <cols>
    <col min="1" max="1" width="4.625" bestFit="1" customWidth="1"/>
    <col min="8" max="15" width="11.25" customWidth="1"/>
    <col min="18" max="24" width="11.25" customWidth="1"/>
    <col min="27" max="47" width="11.25" customWidth="1"/>
  </cols>
  <sheetData>
    <row r="1" spans="1:47" ht="16.5" x14ac:dyDescent="0.3">
      <c r="A1" s="21" t="s">
        <v>18</v>
      </c>
      <c r="B1" s="21" t="s">
        <v>19</v>
      </c>
      <c r="C1" s="21"/>
      <c r="D1" s="21"/>
      <c r="E1" s="22">
        <v>290</v>
      </c>
      <c r="F1" s="23" t="s">
        <v>20</v>
      </c>
      <c r="G1" s="21"/>
      <c r="H1" s="21"/>
      <c r="I1" s="21"/>
      <c r="J1" s="21"/>
      <c r="K1" s="21"/>
      <c r="L1" s="21"/>
      <c r="M1" s="107">
        <f>D7</f>
        <v>41275</v>
      </c>
      <c r="N1" s="24"/>
      <c r="O1" s="25" t="s">
        <v>21</v>
      </c>
      <c r="P1" s="24"/>
      <c r="Q1" s="24"/>
      <c r="R1" s="24"/>
      <c r="S1" s="24"/>
      <c r="T1" s="24"/>
      <c r="AH1" s="81" t="str">
        <f>'L4'!$AH$2</f>
        <v>Berekening eindejaarspremie 2014:</v>
      </c>
    </row>
    <row r="2" spans="1:47" ht="15" x14ac:dyDescent="0.3">
      <c r="A2" s="25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P2" s="24"/>
      <c r="AH2" s="82" t="s">
        <v>169</v>
      </c>
      <c r="AK2" s="83">
        <f>'L4'!$AK$3</f>
        <v>128.56</v>
      </c>
    </row>
    <row r="3" spans="1:47" ht="15" x14ac:dyDescent="0.3">
      <c r="A3" s="25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 t="s">
        <v>22</v>
      </c>
      <c r="O3" s="72">
        <f>'L4'!O4</f>
        <v>1.2682</v>
      </c>
      <c r="P3" s="24"/>
      <c r="AH3" s="82" t="s">
        <v>72</v>
      </c>
      <c r="AJ3" s="83"/>
    </row>
    <row r="4" spans="1:47" ht="17.25" x14ac:dyDescent="0.35">
      <c r="A4" s="21"/>
      <c r="B4" s="21"/>
      <c r="C4" s="21"/>
      <c r="D4" s="21"/>
      <c r="E4" s="27"/>
      <c r="F4" s="28"/>
      <c r="G4" s="21"/>
      <c r="H4" s="21"/>
      <c r="I4" s="21"/>
      <c r="J4" s="21"/>
      <c r="K4" s="21"/>
      <c r="L4" s="21"/>
      <c r="M4" s="21"/>
      <c r="N4" s="21"/>
      <c r="O4" s="21"/>
      <c r="P4" s="21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</row>
    <row r="5" spans="1:47" ht="15" x14ac:dyDescent="0.3">
      <c r="A5" s="29"/>
      <c r="B5" s="135" t="s">
        <v>23</v>
      </c>
      <c r="C5" s="150"/>
      <c r="D5" s="150"/>
      <c r="E5" s="136"/>
      <c r="F5" s="135" t="s">
        <v>24</v>
      </c>
      <c r="G5" s="136"/>
      <c r="H5" s="147" t="s">
        <v>39</v>
      </c>
      <c r="I5" s="148"/>
      <c r="J5" s="148"/>
      <c r="K5" s="148"/>
      <c r="L5" s="148"/>
      <c r="M5" s="148"/>
      <c r="N5" s="148"/>
      <c r="O5" s="149"/>
      <c r="P5" s="135" t="s">
        <v>25</v>
      </c>
      <c r="Q5" s="138"/>
      <c r="R5" s="147" t="s">
        <v>40</v>
      </c>
      <c r="S5" s="148"/>
      <c r="T5" s="148"/>
      <c r="U5" s="148"/>
      <c r="V5" s="148"/>
      <c r="W5" s="148"/>
      <c r="X5" s="149"/>
      <c r="Y5" s="135" t="s">
        <v>26</v>
      </c>
      <c r="Z5" s="136"/>
      <c r="AA5" s="147" t="s">
        <v>41</v>
      </c>
      <c r="AB5" s="148"/>
      <c r="AC5" s="148"/>
      <c r="AD5" s="148"/>
      <c r="AE5" s="148"/>
      <c r="AF5" s="148"/>
      <c r="AG5" s="149"/>
      <c r="AH5" s="147" t="s">
        <v>177</v>
      </c>
      <c r="AI5" s="148"/>
      <c r="AJ5" s="148"/>
      <c r="AK5" s="148"/>
      <c r="AL5" s="148"/>
      <c r="AM5" s="148"/>
      <c r="AN5" s="149"/>
      <c r="AO5" s="147" t="s">
        <v>178</v>
      </c>
      <c r="AP5" s="148"/>
      <c r="AQ5" s="148"/>
      <c r="AR5" s="148"/>
      <c r="AS5" s="148"/>
      <c r="AT5" s="148"/>
      <c r="AU5" s="149"/>
    </row>
    <row r="6" spans="1:47" ht="15" x14ac:dyDescent="0.3">
      <c r="A6" s="33"/>
      <c r="B6" s="151">
        <v>1</v>
      </c>
      <c r="C6" s="152"/>
      <c r="D6" s="151"/>
      <c r="E6" s="152"/>
      <c r="F6" s="151"/>
      <c r="G6" s="152"/>
      <c r="H6" s="44" t="s">
        <v>183</v>
      </c>
      <c r="I6" s="44" t="s">
        <v>184</v>
      </c>
      <c r="J6" s="44" t="s">
        <v>33</v>
      </c>
      <c r="K6" s="44" t="s">
        <v>34</v>
      </c>
      <c r="L6" s="44" t="s">
        <v>35</v>
      </c>
      <c r="M6" s="44" t="s">
        <v>36</v>
      </c>
      <c r="N6" s="44" t="s">
        <v>37</v>
      </c>
      <c r="O6" s="111" t="s">
        <v>38</v>
      </c>
      <c r="P6" s="151"/>
      <c r="Q6" s="152"/>
      <c r="R6" s="44" t="s">
        <v>185</v>
      </c>
      <c r="S6" s="44" t="s">
        <v>33</v>
      </c>
      <c r="T6" s="44" t="s">
        <v>34</v>
      </c>
      <c r="U6" s="44" t="s">
        <v>35</v>
      </c>
      <c r="V6" s="44" t="s">
        <v>36</v>
      </c>
      <c r="W6" s="44" t="s">
        <v>37</v>
      </c>
      <c r="X6" s="111" t="s">
        <v>38</v>
      </c>
      <c r="Y6" s="153" t="s">
        <v>28</v>
      </c>
      <c r="Z6" s="152"/>
      <c r="AA6" s="44" t="s">
        <v>185</v>
      </c>
      <c r="AB6" s="44" t="s">
        <v>33</v>
      </c>
      <c r="AC6" s="44" t="s">
        <v>34</v>
      </c>
      <c r="AD6" s="44" t="s">
        <v>35</v>
      </c>
      <c r="AE6" s="44" t="s">
        <v>36</v>
      </c>
      <c r="AF6" s="44" t="s">
        <v>37</v>
      </c>
      <c r="AG6" s="111" t="s">
        <v>38</v>
      </c>
      <c r="AH6" s="44" t="s">
        <v>185</v>
      </c>
      <c r="AI6" s="44" t="s">
        <v>33</v>
      </c>
      <c r="AJ6" s="44" t="s">
        <v>34</v>
      </c>
      <c r="AK6" s="44" t="s">
        <v>35</v>
      </c>
      <c r="AL6" s="44" t="s">
        <v>36</v>
      </c>
      <c r="AM6" s="44" t="s">
        <v>37</v>
      </c>
      <c r="AN6" s="111" t="s">
        <v>38</v>
      </c>
      <c r="AO6" s="44" t="s">
        <v>185</v>
      </c>
      <c r="AP6" s="44" t="s">
        <v>33</v>
      </c>
      <c r="AQ6" s="44" t="s">
        <v>34</v>
      </c>
      <c r="AR6" s="44" t="s">
        <v>35</v>
      </c>
      <c r="AS6" s="44" t="s">
        <v>36</v>
      </c>
      <c r="AT6" s="44" t="s">
        <v>37</v>
      </c>
      <c r="AU6" s="111" t="s">
        <v>38</v>
      </c>
    </row>
    <row r="7" spans="1:47" ht="15" x14ac:dyDescent="0.3">
      <c r="A7" s="33"/>
      <c r="B7" s="139" t="s">
        <v>31</v>
      </c>
      <c r="C7" s="140"/>
      <c r="D7" s="145">
        <f>'L4'!$D$8</f>
        <v>41275</v>
      </c>
      <c r="E7" s="144"/>
      <c r="F7" s="145">
        <f>D7</f>
        <v>41275</v>
      </c>
      <c r="G7" s="146"/>
      <c r="H7" s="48"/>
      <c r="I7" s="48" t="s">
        <v>179</v>
      </c>
      <c r="J7" s="48" t="s">
        <v>180</v>
      </c>
      <c r="K7" s="48" t="s">
        <v>181</v>
      </c>
      <c r="L7" s="48" t="s">
        <v>181</v>
      </c>
      <c r="M7" s="48" t="s">
        <v>181</v>
      </c>
      <c r="N7" s="48" t="s">
        <v>182</v>
      </c>
      <c r="O7" s="54" t="s">
        <v>181</v>
      </c>
      <c r="P7" s="143"/>
      <c r="Q7" s="144"/>
      <c r="R7" s="48" t="s">
        <v>179</v>
      </c>
      <c r="S7" s="48" t="s">
        <v>180</v>
      </c>
      <c r="T7" s="48" t="s">
        <v>181</v>
      </c>
      <c r="U7" s="48" t="s">
        <v>181</v>
      </c>
      <c r="V7" s="48" t="s">
        <v>181</v>
      </c>
      <c r="W7" s="48" t="s">
        <v>182</v>
      </c>
      <c r="X7" s="54" t="s">
        <v>181</v>
      </c>
      <c r="Y7" s="143"/>
      <c r="Z7" s="144"/>
      <c r="AA7" s="48" t="s">
        <v>179</v>
      </c>
      <c r="AB7" s="48" t="s">
        <v>180</v>
      </c>
      <c r="AC7" s="48" t="s">
        <v>181</v>
      </c>
      <c r="AD7" s="48" t="s">
        <v>181</v>
      </c>
      <c r="AE7" s="48" t="s">
        <v>181</v>
      </c>
      <c r="AF7" s="48" t="s">
        <v>182</v>
      </c>
      <c r="AG7" s="54" t="s">
        <v>181</v>
      </c>
      <c r="AH7" s="48" t="s">
        <v>179</v>
      </c>
      <c r="AI7" s="48" t="s">
        <v>180</v>
      </c>
      <c r="AJ7" s="48" t="s">
        <v>181</v>
      </c>
      <c r="AK7" s="48" t="s">
        <v>181</v>
      </c>
      <c r="AL7" s="48" t="s">
        <v>181</v>
      </c>
      <c r="AM7" s="48" t="s">
        <v>182</v>
      </c>
      <c r="AN7" s="54" t="s">
        <v>181</v>
      </c>
      <c r="AO7" s="48" t="s">
        <v>179</v>
      </c>
      <c r="AP7" s="48" t="s">
        <v>180</v>
      </c>
      <c r="AQ7" s="48" t="s">
        <v>181</v>
      </c>
      <c r="AR7" s="48" t="s">
        <v>181</v>
      </c>
      <c r="AS7" s="48" t="s">
        <v>181</v>
      </c>
      <c r="AT7" s="48" t="s">
        <v>182</v>
      </c>
      <c r="AU7" s="54" t="s">
        <v>181</v>
      </c>
    </row>
    <row r="8" spans="1:47" ht="15" x14ac:dyDescent="0.3">
      <c r="A8" s="33"/>
      <c r="B8" s="135"/>
      <c r="C8" s="136"/>
      <c r="D8" s="137"/>
      <c r="E8" s="138"/>
      <c r="F8" s="137"/>
      <c r="G8" s="138"/>
      <c r="H8" s="45"/>
      <c r="I8" s="45"/>
      <c r="J8" s="45"/>
      <c r="K8" s="45"/>
      <c r="L8" s="45"/>
      <c r="M8" s="45"/>
      <c r="N8" s="45"/>
      <c r="O8" s="51"/>
      <c r="P8" s="137"/>
      <c r="Q8" s="138"/>
      <c r="R8" s="45"/>
      <c r="S8" s="45"/>
      <c r="T8" s="45"/>
      <c r="U8" s="45"/>
      <c r="V8" s="45"/>
      <c r="W8" s="45"/>
      <c r="X8" s="51"/>
      <c r="Y8" s="137"/>
      <c r="Z8" s="138"/>
      <c r="AA8" s="50"/>
      <c r="AB8" s="45"/>
      <c r="AC8" s="45"/>
      <c r="AD8" s="45"/>
      <c r="AE8" s="45"/>
      <c r="AF8" s="45"/>
      <c r="AG8" s="51"/>
      <c r="AH8" s="84"/>
      <c r="AI8" s="85"/>
      <c r="AJ8" s="85"/>
      <c r="AK8" s="85"/>
      <c r="AL8" s="85"/>
      <c r="AM8" s="85"/>
      <c r="AN8" s="86"/>
      <c r="AO8" s="84"/>
      <c r="AP8" s="85"/>
      <c r="AQ8" s="85"/>
      <c r="AR8" s="85"/>
      <c r="AS8" s="85"/>
      <c r="AT8" s="85"/>
      <c r="AU8" s="86"/>
    </row>
    <row r="9" spans="1:47" ht="15" x14ac:dyDescent="0.3">
      <c r="A9" s="33">
        <v>0</v>
      </c>
      <c r="B9" s="126">
        <v>17770.990000000002</v>
      </c>
      <c r="C9" s="127"/>
      <c r="D9" s="126">
        <f>B9*$O$3</f>
        <v>22537.169518000002</v>
      </c>
      <c r="E9" s="128">
        <f t="shared" ref="E9:E36" si="0">D9/40.3399</f>
        <v>558.68183902290298</v>
      </c>
      <c r="F9" s="126">
        <f>B9/12*$O$3</f>
        <v>1878.0974598333335</v>
      </c>
      <c r="G9" s="128">
        <f t="shared" ref="G9:G36" si="1">F9/40.3399</f>
        <v>46.556819918575243</v>
      </c>
      <c r="H9" s="46">
        <f>'L4'!$H$10</f>
        <v>1609.3</v>
      </c>
      <c r="I9" s="46">
        <f>GEW!$E$12+($F9-GEW!$E$12)*SUM(Fasering!$D$5)</f>
        <v>1716.7792493333334</v>
      </c>
      <c r="J9" s="46">
        <f>GEW!$E$12+($F9-GEW!$E$12)*SUM(Fasering!$D$5:$D$6)</f>
        <v>1758.4902815122737</v>
      </c>
      <c r="K9" s="46">
        <f>GEW!$E$12+($F9-GEW!$E$12)*SUM(Fasering!$D$5:$D$7)</f>
        <v>1782.4224771486715</v>
      </c>
      <c r="L9" s="46">
        <f>GEW!$E$12+($F9-GEW!$E$12)*SUM(Fasering!$D$5:$D$8)</f>
        <v>1806.3546727850694</v>
      </c>
      <c r="M9" s="46">
        <f>GEW!$E$12+($F9-GEW!$E$12)*SUM(Fasering!$D$5:$D$9)</f>
        <v>1830.2868684214675</v>
      </c>
      <c r="N9" s="46">
        <f>GEW!$E$12+($F9-GEW!$E$12)*SUM(Fasering!$D$5:$D$10)</f>
        <v>1854.1652641969356</v>
      </c>
      <c r="O9" s="56">
        <f>GEW!$E$12+($F9-GEW!$E$12)*SUM(Fasering!$D$5:$D$11)</f>
        <v>1878.0974598333335</v>
      </c>
      <c r="P9" s="126">
        <f>((B9&lt;19968.2)*913.03+(B9&gt;19968.2)*(B9&lt;20424.71)*(20424.71-B9+456.51)+(B9&gt;20424.71)*(B9&lt;22659.62)*456.51+(B9&gt;22659.62)*(B9&lt;23116.13)*(23116.13-B9))/12*$O$3</f>
        <v>96.49205383333333</v>
      </c>
      <c r="Q9" s="128">
        <f t="shared" ref="Q9:Q36" si="2">P9/40.3399</f>
        <v>2.3919755337354167</v>
      </c>
      <c r="R9" s="46">
        <f>$P9*SUM(Fasering!$D$5)</f>
        <v>0</v>
      </c>
      <c r="S9" s="46">
        <f>$P9*SUM(Fasering!$D$5:$D$6)</f>
        <v>24.949341738787748</v>
      </c>
      <c r="T9" s="46">
        <f>$P9*SUM(Fasering!$D$5:$D$7)</f>
        <v>39.26432020612684</v>
      </c>
      <c r="U9" s="46">
        <f>$P9*SUM(Fasering!$D$5:$D$8)</f>
        <v>53.579298673465928</v>
      </c>
      <c r="V9" s="46">
        <f>$P9*SUM(Fasering!$D$5:$D$9)</f>
        <v>67.894277140805016</v>
      </c>
      <c r="W9" s="46">
        <f>$P9*SUM(Fasering!$D$5:$D$10)</f>
        <v>82.177075365994256</v>
      </c>
      <c r="X9" s="56">
        <f>$P9*SUM(Fasering!$D$5:$D$11)</f>
        <v>96.49205383333333</v>
      </c>
      <c r="Y9" s="126">
        <f>((B9&lt;19968.2)*456.51+(B9&gt;19968.2)*(B9&lt;20196.46)*(20196.46-B9+228.26)+(B9&gt;20196.46)*(B9&lt;22659.62)*228.26+(B9&gt;22659.62)*(B9&lt;22887.88)*(22887.88-B9))/12*$O$3</f>
        <v>48.245498499999997</v>
      </c>
      <c r="Z9" s="128">
        <f t="shared" ref="Z9:Z36" si="3">Y9/40.3399</f>
        <v>1.1959746677607033</v>
      </c>
      <c r="AA9" s="55">
        <f>$Y9*SUM(Fasering!$D$5)</f>
        <v>0</v>
      </c>
      <c r="AB9" s="46">
        <f>$Y9*SUM(Fasering!$D$5:$D$6)</f>
        <v>12.474534240029346</v>
      </c>
      <c r="AC9" s="46">
        <f>$Y9*SUM(Fasering!$D$5:$D$7)</f>
        <v>19.631945080992917</v>
      </c>
      <c r="AD9" s="46">
        <f>$Y9*SUM(Fasering!$D$5:$D$8)</f>
        <v>26.789355921956485</v>
      </c>
      <c r="AE9" s="46">
        <f>$Y9*SUM(Fasering!$D$5:$D$9)</f>
        <v>33.946766762920056</v>
      </c>
      <c r="AF9" s="46">
        <f>$Y9*SUM(Fasering!$D$5:$D$10)</f>
        <v>41.088087659036432</v>
      </c>
      <c r="AG9" s="56">
        <f>$Y9*SUM(Fasering!$D$5:$D$11)</f>
        <v>48.245498499999997</v>
      </c>
      <c r="AH9" s="5">
        <f>($AK$2+(I9+R9)*12*7.57%)*SUM(Fasering!$D$5)</f>
        <v>0</v>
      </c>
      <c r="AI9" s="9">
        <f>($AK$2+(J9+S9)*12*7.57%)*SUM(Fasering!$D$5:$D$6)</f>
        <v>452.1339242305022</v>
      </c>
      <c r="AJ9" s="9">
        <f>($AK$2+(K9+T9)*12*7.57%)*SUM(Fasering!$D$5:$D$7)</f>
        <v>725.68892302678739</v>
      </c>
      <c r="AK9" s="9">
        <f>($AK$2+(L9+U9)*12*7.57%)*SUM(Fasering!$D$5:$D$8)</f>
        <v>1009.5526626857517</v>
      </c>
      <c r="AL9" s="9">
        <f>($AK$2+(M9+V9)*12*7.57%)*SUM(Fasering!$D$5:$D$9)</f>
        <v>1303.7251432073949</v>
      </c>
      <c r="AM9" s="9">
        <f>($AK$2+(N9+W9)*12*7.57%)*SUM(Fasering!$D$5:$D$10)</f>
        <v>1607.5103261400814</v>
      </c>
      <c r="AN9" s="87">
        <f>($AK$2+(O9+X9)*12*7.57%)*SUM(Fasering!$D$5:$D$11)</f>
        <v>1922.2771142148001</v>
      </c>
      <c r="AO9" s="5">
        <f>($AK$2+(I9+AA9)*12*7.57%)*SUM(Fasering!$D$5)</f>
        <v>0</v>
      </c>
      <c r="AP9" s="9">
        <f>($AK$2+(J9+AB9)*12*7.57%)*SUM(Fasering!$D$5:$D$6)</f>
        <v>449.20385069784936</v>
      </c>
      <c r="AQ9" s="9">
        <f>($AK$2+(K9+AC9)*12*7.57%)*SUM(Fasering!$D$5:$D$7)</f>
        <v>718.43193341135805</v>
      </c>
      <c r="AR9" s="9">
        <f>($AK$2+(L9+AD9)*12*7.57%)*SUM(Fasering!$D$5:$D$8)</f>
        <v>996.03958152304563</v>
      </c>
      <c r="AS9" s="9">
        <f>($AK$2+(M9+AE9)*12*7.57%)*SUM(Fasering!$D$5:$D$9)</f>
        <v>1282.0267950329117</v>
      </c>
      <c r="AT9" s="9">
        <f>($AK$2+(N9+AF9)*12*7.57%)*SUM(Fasering!$D$5:$D$10)</f>
        <v>1575.7224364066303</v>
      </c>
      <c r="AU9" s="87">
        <f>($AK$2+(O9+AG9)*12*7.57%)*SUM(Fasering!$D$5:$D$11)</f>
        <v>1878.44994335</v>
      </c>
    </row>
    <row r="10" spans="1:47" ht="15" x14ac:dyDescent="0.3">
      <c r="A10" s="33">
        <f t="shared" ref="A10:A36" si="4">+A9+1</f>
        <v>1</v>
      </c>
      <c r="B10" s="126">
        <v>18046.03</v>
      </c>
      <c r="C10" s="127"/>
      <c r="D10" s="126">
        <f>B10*$O$3</f>
        <v>22885.975245999998</v>
      </c>
      <c r="E10" s="128">
        <f t="shared" si="0"/>
        <v>567.32850716040446</v>
      </c>
      <c r="F10" s="126">
        <f>B10/12*$O$3</f>
        <v>1907.1646038333333</v>
      </c>
      <c r="G10" s="128">
        <f t="shared" si="1"/>
        <v>47.277375596700374</v>
      </c>
      <c r="H10" s="46">
        <f>'L4'!$H$10</f>
        <v>1609.3</v>
      </c>
      <c r="I10" s="46">
        <f>GEW!$E$12+($F10-GEW!$E$12)*SUM(Fasering!$D$5)</f>
        <v>1716.7792493333334</v>
      </c>
      <c r="J10" s="46">
        <f>GEW!$E$12+($F10-GEW!$E$12)*SUM(Fasering!$D$5:$D$6)</f>
        <v>1766.0059895961658</v>
      </c>
      <c r="K10" s="46">
        <f>GEW!$E$12+($F10-GEW!$E$12)*SUM(Fasering!$D$5:$D$7)</f>
        <v>1794.2504112028571</v>
      </c>
      <c r="L10" s="46">
        <f>GEW!$E$12+($F10-GEW!$E$12)*SUM(Fasering!$D$5:$D$8)</f>
        <v>1822.4948328095484</v>
      </c>
      <c r="M10" s="46">
        <f>GEW!$E$12+($F10-GEW!$E$12)*SUM(Fasering!$D$5:$D$9)</f>
        <v>1850.7392544162396</v>
      </c>
      <c r="N10" s="46">
        <f>GEW!$E$12+($F10-GEW!$E$12)*SUM(Fasering!$D$5:$D$10)</f>
        <v>1878.9201822266421</v>
      </c>
      <c r="O10" s="56">
        <f>GEW!$E$12+($F10-GEW!$E$12)*SUM(Fasering!$D$5:$D$11)</f>
        <v>1907.1646038333333</v>
      </c>
      <c r="P10" s="126">
        <f>((B10&lt;19968.2)*913.03+(B10&gt;19968.2)*(B10&lt;20424.71)*(20424.71-B10+456.51)+(B10&gt;20424.71)*(B10&lt;22659.62)*456.51+(B10&gt;22659.62)*(B10&lt;23116.13)*(23116.13-B10))/12*$O$3</f>
        <v>96.49205383333333</v>
      </c>
      <c r="Q10" s="128">
        <f t="shared" si="2"/>
        <v>2.3919755337354167</v>
      </c>
      <c r="R10" s="46">
        <f>$P10*SUM(Fasering!$D$5)</f>
        <v>0</v>
      </c>
      <c r="S10" s="46">
        <f>$P10*SUM(Fasering!$D$5:$D$6)</f>
        <v>24.949341738787748</v>
      </c>
      <c r="T10" s="46">
        <f>$P10*SUM(Fasering!$D$5:$D$7)</f>
        <v>39.26432020612684</v>
      </c>
      <c r="U10" s="46">
        <f>$P10*SUM(Fasering!$D$5:$D$8)</f>
        <v>53.579298673465928</v>
      </c>
      <c r="V10" s="46">
        <f>$P10*SUM(Fasering!$D$5:$D$9)</f>
        <v>67.894277140805016</v>
      </c>
      <c r="W10" s="46">
        <f>$P10*SUM(Fasering!$D$5:$D$10)</f>
        <v>82.177075365994256</v>
      </c>
      <c r="X10" s="56">
        <f>$P10*SUM(Fasering!$D$5:$D$11)</f>
        <v>96.49205383333333</v>
      </c>
      <c r="Y10" s="126">
        <f>((B10&lt;19968.2)*456.51+(B10&gt;19968.2)*(B10&lt;20196.46)*(20196.46-B10+228.26)+(B10&gt;20196.46)*(B10&lt;22659.62)*228.26+(B10&gt;22659.62)*(B10&lt;22887.88)*(22887.88-B10))/12*$O$3</f>
        <v>48.245498499999997</v>
      </c>
      <c r="Z10" s="128">
        <f t="shared" si="3"/>
        <v>1.1959746677607033</v>
      </c>
      <c r="AA10" s="55">
        <f>$Y10*SUM(Fasering!$D$5)</f>
        <v>0</v>
      </c>
      <c r="AB10" s="46">
        <f>$Y10*SUM(Fasering!$D$5:$D$6)</f>
        <v>12.474534240029346</v>
      </c>
      <c r="AC10" s="46">
        <f>$Y10*SUM(Fasering!$D$5:$D$7)</f>
        <v>19.631945080992917</v>
      </c>
      <c r="AD10" s="46">
        <f>$Y10*SUM(Fasering!$D$5:$D$8)</f>
        <v>26.789355921956485</v>
      </c>
      <c r="AE10" s="46">
        <f>$Y10*SUM(Fasering!$D$5:$D$9)</f>
        <v>33.946766762920056</v>
      </c>
      <c r="AF10" s="46">
        <f>$Y10*SUM(Fasering!$D$5:$D$10)</f>
        <v>41.088087659036432</v>
      </c>
      <c r="AG10" s="56">
        <f>$Y10*SUM(Fasering!$D$5:$D$11)</f>
        <v>48.245498499999997</v>
      </c>
      <c r="AH10" s="5">
        <f>($AK$2+(I10+R10)*12*7.57%)*SUM(Fasering!$D$5)</f>
        <v>0</v>
      </c>
      <c r="AI10" s="9">
        <f>($AK$2+(J10+S10)*12*7.57%)*SUM(Fasering!$D$5:$D$6)</f>
        <v>453.89920817079144</v>
      </c>
      <c r="AJ10" s="9">
        <f>($AK$2+(K10+T10)*12*7.57%)*SUM(Fasering!$D$5:$D$7)</f>
        <v>730.06104784898071</v>
      </c>
      <c r="AK10" s="9">
        <f>($AK$2+(L10+U10)*12*7.57%)*SUM(Fasering!$D$5:$D$8)</f>
        <v>1017.6939004036844</v>
      </c>
      <c r="AL10" s="9">
        <f>($AK$2+(M10+V10)*12*7.57%)*SUM(Fasering!$D$5:$D$9)</f>
        <v>1316.7977658349027</v>
      </c>
      <c r="AM10" s="9">
        <f>($AK$2+(N10+W10)*12*7.57%)*SUM(Fasering!$D$5:$D$10)</f>
        <v>1626.66160361377</v>
      </c>
      <c r="AN10" s="87">
        <f>($AK$2+(O10+X10)*12*7.57%)*SUM(Fasering!$D$5:$D$11)</f>
        <v>1948.6817078244001</v>
      </c>
      <c r="AO10" s="5">
        <f>($AK$2+(I10+AA10)*12*7.57%)*SUM(Fasering!$D$5)</f>
        <v>0</v>
      </c>
      <c r="AP10" s="9">
        <f>($AK$2+(J10+AB10)*12*7.57%)*SUM(Fasering!$D$5:$D$6)</f>
        <v>450.96913463813854</v>
      </c>
      <c r="AQ10" s="9">
        <f>($AK$2+(K10+AC10)*12*7.57%)*SUM(Fasering!$D$5:$D$7)</f>
        <v>722.80405823355136</v>
      </c>
      <c r="AR10" s="9">
        <f>($AK$2+(L10+AD10)*12*7.57%)*SUM(Fasering!$D$5:$D$8)</f>
        <v>1004.1808192409784</v>
      </c>
      <c r="AS10" s="9">
        <f>($AK$2+(M10+AE10)*12*7.57%)*SUM(Fasering!$D$5:$D$9)</f>
        <v>1295.0994176604192</v>
      </c>
      <c r="AT10" s="9">
        <f>($AK$2+(N10+AF10)*12*7.57%)*SUM(Fasering!$D$5:$D$10)</f>
        <v>1594.8737138803192</v>
      </c>
      <c r="AU10" s="87">
        <f>($AK$2+(O10+AG10)*12*7.57%)*SUM(Fasering!$D$5:$D$11)</f>
        <v>1904.8545369596</v>
      </c>
    </row>
    <row r="11" spans="1:47" ht="15" x14ac:dyDescent="0.3">
      <c r="A11" s="33">
        <f t="shared" si="4"/>
        <v>2</v>
      </c>
      <c r="B11" s="126">
        <v>18659.52</v>
      </c>
      <c r="C11" s="127"/>
      <c r="D11" s="126">
        <f>B11*$O$3</f>
        <v>23664.003263999999</v>
      </c>
      <c r="E11" s="128">
        <f t="shared" si="0"/>
        <v>586.61531793584015</v>
      </c>
      <c r="F11" s="126">
        <f>B11/12*$O$3</f>
        <v>1972.000272</v>
      </c>
      <c r="G11" s="128">
        <f t="shared" si="1"/>
        <v>48.884609827986679</v>
      </c>
      <c r="H11" s="46">
        <f>'L4'!$H$10</f>
        <v>1609.3</v>
      </c>
      <c r="I11" s="46">
        <f>GEW!$E$12+($F11-GEW!$E$12)*SUM(Fasering!$D$5)</f>
        <v>1716.7792493333334</v>
      </c>
      <c r="J11" s="46">
        <f>GEW!$E$12+($F11-GEW!$E$12)*SUM(Fasering!$D$5:$D$6)</f>
        <v>1782.7701393648799</v>
      </c>
      <c r="K11" s="46">
        <f>GEW!$E$12+($F11-GEW!$E$12)*SUM(Fasering!$D$5:$D$7)</f>
        <v>1820.6331892093376</v>
      </c>
      <c r="L11" s="46">
        <f>GEW!$E$12+($F11-GEW!$E$12)*SUM(Fasering!$D$5:$D$8)</f>
        <v>1858.4962390537953</v>
      </c>
      <c r="M11" s="46">
        <f>GEW!$E$12+($F11-GEW!$E$12)*SUM(Fasering!$D$5:$D$9)</f>
        <v>1896.359288898253</v>
      </c>
      <c r="N11" s="46">
        <f>GEW!$E$12+($F11-GEW!$E$12)*SUM(Fasering!$D$5:$D$10)</f>
        <v>1934.1372221555423</v>
      </c>
      <c r="O11" s="56">
        <f>GEW!$E$12+($F11-GEW!$E$12)*SUM(Fasering!$D$5:$D$11)</f>
        <v>1972.000272</v>
      </c>
      <c r="P11" s="126">
        <f>((B11&lt;19968.2)*913.03+(B11&gt;19968.2)*(B11&lt;20424.71)*(20424.71-B11+456.51)+(B11&gt;20424.71)*(B11&lt;22659.62)*456.51+(B11&gt;22659.62)*(B11&lt;23116.13)*(23116.13-B11))/12*$O$3</f>
        <v>96.49205383333333</v>
      </c>
      <c r="Q11" s="128">
        <f t="shared" si="2"/>
        <v>2.3919755337354167</v>
      </c>
      <c r="R11" s="46">
        <f>$P11*SUM(Fasering!$D$5)</f>
        <v>0</v>
      </c>
      <c r="S11" s="46">
        <f>$P11*SUM(Fasering!$D$5:$D$6)</f>
        <v>24.949341738787748</v>
      </c>
      <c r="T11" s="46">
        <f>$P11*SUM(Fasering!$D$5:$D$7)</f>
        <v>39.26432020612684</v>
      </c>
      <c r="U11" s="46">
        <f>$P11*SUM(Fasering!$D$5:$D$8)</f>
        <v>53.579298673465928</v>
      </c>
      <c r="V11" s="46">
        <f>$P11*SUM(Fasering!$D$5:$D$9)</f>
        <v>67.894277140805016</v>
      </c>
      <c r="W11" s="46">
        <f>$P11*SUM(Fasering!$D$5:$D$10)</f>
        <v>82.177075365994256</v>
      </c>
      <c r="X11" s="56">
        <f>$P11*SUM(Fasering!$D$5:$D$11)</f>
        <v>96.49205383333333</v>
      </c>
      <c r="Y11" s="126">
        <f>((B11&lt;19968.2)*456.51+(B11&gt;19968.2)*(B11&lt;20196.46)*(20196.46-B11+228.26)+(B11&gt;20196.46)*(B11&lt;22659.62)*228.26+(B11&gt;22659.62)*(B11&lt;22887.88)*(22887.88-B11))/12*$O$3</f>
        <v>48.245498499999997</v>
      </c>
      <c r="Z11" s="128">
        <f t="shared" si="3"/>
        <v>1.1959746677607033</v>
      </c>
      <c r="AA11" s="55">
        <f>$Y11*SUM(Fasering!$D$5)</f>
        <v>0</v>
      </c>
      <c r="AB11" s="46">
        <f>$Y11*SUM(Fasering!$D$5:$D$6)</f>
        <v>12.474534240029346</v>
      </c>
      <c r="AC11" s="46">
        <f>$Y11*SUM(Fasering!$D$5:$D$7)</f>
        <v>19.631945080992917</v>
      </c>
      <c r="AD11" s="46">
        <f>$Y11*SUM(Fasering!$D$5:$D$8)</f>
        <v>26.789355921956485</v>
      </c>
      <c r="AE11" s="46">
        <f>$Y11*SUM(Fasering!$D$5:$D$9)</f>
        <v>33.946766762920056</v>
      </c>
      <c r="AF11" s="46">
        <f>$Y11*SUM(Fasering!$D$5:$D$10)</f>
        <v>41.088087659036432</v>
      </c>
      <c r="AG11" s="56">
        <f>$Y11*SUM(Fasering!$D$5:$D$11)</f>
        <v>48.245498499999997</v>
      </c>
      <c r="AH11" s="5">
        <f>($AK$2+(I11+R11)*12*7.57%)*SUM(Fasering!$D$5)</f>
        <v>0</v>
      </c>
      <c r="AI11" s="9">
        <f>($AK$2+(J11+S11)*12*7.57%)*SUM(Fasering!$D$5:$D$6)</f>
        <v>457.83675923437511</v>
      </c>
      <c r="AJ11" s="9">
        <f>($AK$2+(K11+T11)*12*7.57%)*SUM(Fasering!$D$5:$D$7)</f>
        <v>739.81328336805905</v>
      </c>
      <c r="AK11" s="9">
        <f>($AK$2+(L11+U11)*12*7.57%)*SUM(Fasering!$D$5:$D$8)</f>
        <v>1035.8533242241272</v>
      </c>
      <c r="AL11" s="9">
        <f>($AK$2+(M11+V11)*12*7.57%)*SUM(Fasering!$D$5:$D$9)</f>
        <v>1345.9568818025796</v>
      </c>
      <c r="AM11" s="9">
        <f>($AK$2+(N11+W11)*12*7.57%)*SUM(Fasering!$D$5:$D$10)</f>
        <v>1669.3794527169309</v>
      </c>
      <c r="AN11" s="87">
        <f>($AK$2+(O11+X11)*12*7.57%)*SUM(Fasering!$D$5:$D$11)</f>
        <v>2007.5784287870001</v>
      </c>
      <c r="AO11" s="5">
        <f>($AK$2+(I11+AA11)*12*7.57%)*SUM(Fasering!$D$5)</f>
        <v>0</v>
      </c>
      <c r="AP11" s="9">
        <f>($AK$2+(J11+AB11)*12*7.57%)*SUM(Fasering!$D$5:$D$6)</f>
        <v>454.90668570172221</v>
      </c>
      <c r="AQ11" s="9">
        <f>($AK$2+(K11+AC11)*12*7.57%)*SUM(Fasering!$D$5:$D$7)</f>
        <v>732.55629375262993</v>
      </c>
      <c r="AR11" s="9">
        <f>($AK$2+(L11+AD11)*12*7.57%)*SUM(Fasering!$D$5:$D$8)</f>
        <v>1022.3402430614211</v>
      </c>
      <c r="AS11" s="9">
        <f>($AK$2+(M11+AE11)*12*7.57%)*SUM(Fasering!$D$5:$D$9)</f>
        <v>1324.2585336280963</v>
      </c>
      <c r="AT11" s="9">
        <f>($AK$2+(N11+AF11)*12*7.57%)*SUM(Fasering!$D$5:$D$10)</f>
        <v>1637.5915629834797</v>
      </c>
      <c r="AU11" s="87">
        <f>($AK$2+(O11+AG11)*12*7.57%)*SUM(Fasering!$D$5:$D$11)</f>
        <v>1963.7512579222</v>
      </c>
    </row>
    <row r="12" spans="1:47" ht="15" x14ac:dyDescent="0.3">
      <c r="A12" s="33">
        <f t="shared" si="4"/>
        <v>3</v>
      </c>
      <c r="B12" s="126">
        <v>19361.84</v>
      </c>
      <c r="C12" s="127"/>
      <c r="D12" s="126">
        <f>B12*$O$3</f>
        <v>24554.685487999999</v>
      </c>
      <c r="E12" s="128">
        <f t="shared" si="0"/>
        <v>608.69475353186294</v>
      </c>
      <c r="F12" s="126">
        <f>B12/12*$O$3</f>
        <v>2046.2237906666667</v>
      </c>
      <c r="G12" s="128">
        <f t="shared" si="1"/>
        <v>50.724562794321919</v>
      </c>
      <c r="H12" s="46">
        <f>'L4'!$H$10</f>
        <v>1609.3</v>
      </c>
      <c r="I12" s="46">
        <f>GEW!$E$12+($F12-GEW!$E$12)*SUM(Fasering!$D$5)</f>
        <v>1716.7792493333334</v>
      </c>
      <c r="J12" s="46">
        <f>GEW!$E$12+($F12-GEW!$E$12)*SUM(Fasering!$D$5:$D$6)</f>
        <v>1801.9616464237777</v>
      </c>
      <c r="K12" s="46">
        <f>GEW!$E$12+($F12-GEW!$E$12)*SUM(Fasering!$D$5:$D$7)</f>
        <v>1850.8360493203602</v>
      </c>
      <c r="L12" s="46">
        <f>GEW!$E$12+($F12-GEW!$E$12)*SUM(Fasering!$D$5:$D$8)</f>
        <v>1899.7104522169427</v>
      </c>
      <c r="M12" s="46">
        <f>GEW!$E$12+($F12-GEW!$E$12)*SUM(Fasering!$D$5:$D$9)</f>
        <v>1948.5848551135252</v>
      </c>
      <c r="N12" s="46">
        <f>GEW!$E$12+($F12-GEW!$E$12)*SUM(Fasering!$D$5:$D$10)</f>
        <v>1997.3493877700841</v>
      </c>
      <c r="O12" s="56">
        <f>GEW!$E$12+($F12-GEW!$E$12)*SUM(Fasering!$D$5:$D$11)</f>
        <v>2046.2237906666667</v>
      </c>
      <c r="P12" s="126">
        <f>((B12&lt;19968.2)*913.03+(B12&gt;19968.2)*(B12&lt;20424.71)*(20424.71-B12+456.51)+(B12&gt;20424.71)*(B12&lt;22659.62)*456.51+(B12&gt;22659.62)*(B12&lt;23116.13)*(23116.13-B12))/12*$O$3</f>
        <v>96.49205383333333</v>
      </c>
      <c r="Q12" s="128">
        <f t="shared" si="2"/>
        <v>2.3919755337354167</v>
      </c>
      <c r="R12" s="46">
        <f>$P12*SUM(Fasering!$D$5)</f>
        <v>0</v>
      </c>
      <c r="S12" s="46">
        <f>$P12*SUM(Fasering!$D$5:$D$6)</f>
        <v>24.949341738787748</v>
      </c>
      <c r="T12" s="46">
        <f>$P12*SUM(Fasering!$D$5:$D$7)</f>
        <v>39.26432020612684</v>
      </c>
      <c r="U12" s="46">
        <f>$P12*SUM(Fasering!$D$5:$D$8)</f>
        <v>53.579298673465928</v>
      </c>
      <c r="V12" s="46">
        <f>$P12*SUM(Fasering!$D$5:$D$9)</f>
        <v>67.894277140805016</v>
      </c>
      <c r="W12" s="46">
        <f>$P12*SUM(Fasering!$D$5:$D$10)</f>
        <v>82.177075365994256</v>
      </c>
      <c r="X12" s="56">
        <f>$P12*SUM(Fasering!$D$5:$D$11)</f>
        <v>96.49205383333333</v>
      </c>
      <c r="Y12" s="126">
        <f>((B12&lt;19968.2)*456.51+(B12&gt;19968.2)*(B12&lt;20196.46)*(20196.46-B12+228.26)+(B12&gt;20196.46)*(B12&lt;22659.62)*228.26+(B12&gt;22659.62)*(B12&lt;22887.88)*(22887.88-B12))/12*$O$3</f>
        <v>48.245498499999997</v>
      </c>
      <c r="Z12" s="128">
        <f t="shared" si="3"/>
        <v>1.1959746677607033</v>
      </c>
      <c r="AA12" s="55">
        <f>$Y12*SUM(Fasering!$D$5)</f>
        <v>0</v>
      </c>
      <c r="AB12" s="46">
        <f>$Y12*SUM(Fasering!$D$5:$D$6)</f>
        <v>12.474534240029346</v>
      </c>
      <c r="AC12" s="46">
        <f>$Y12*SUM(Fasering!$D$5:$D$7)</f>
        <v>19.631945080992917</v>
      </c>
      <c r="AD12" s="46">
        <f>$Y12*SUM(Fasering!$D$5:$D$8)</f>
        <v>26.789355921956485</v>
      </c>
      <c r="AE12" s="46">
        <f>$Y12*SUM(Fasering!$D$5:$D$9)</f>
        <v>33.946766762920056</v>
      </c>
      <c r="AF12" s="46">
        <f>$Y12*SUM(Fasering!$D$5:$D$10)</f>
        <v>41.088087659036432</v>
      </c>
      <c r="AG12" s="56">
        <f>$Y12*SUM(Fasering!$D$5:$D$11)</f>
        <v>48.245498499999997</v>
      </c>
      <c r="AH12" s="5">
        <f>($AK$2+(I12+R12)*12*7.57%)*SUM(Fasering!$D$5)</f>
        <v>0</v>
      </c>
      <c r="AI12" s="9">
        <f>($AK$2+(J12+S12)*12*7.57%)*SUM(Fasering!$D$5:$D$6)</f>
        <v>462.34444617788859</v>
      </c>
      <c r="AJ12" s="9">
        <f>($AK$2+(K12+T12)*12*7.57%)*SUM(Fasering!$D$5:$D$7)</f>
        <v>750.97758930582359</v>
      </c>
      <c r="AK12" s="9">
        <f>($AK$2+(L12+U12)*12*7.57%)*SUM(Fasering!$D$5:$D$8)</f>
        <v>1056.6421333939154</v>
      </c>
      <c r="AL12" s="9">
        <f>($AK$2+(M12+V12)*12*7.57%)*SUM(Fasering!$D$5:$D$9)</f>
        <v>1379.338078442164</v>
      </c>
      <c r="AM12" s="9">
        <f>($AK$2+(N12+W12)*12*7.57%)*SUM(Fasering!$D$5:$D$10)</f>
        <v>1718.2826129675166</v>
      </c>
      <c r="AN12" s="87">
        <f>($AK$2+(O12+X12)*12*7.57%)*SUM(Fasering!$D$5:$D$11)</f>
        <v>2075.0030731438001</v>
      </c>
      <c r="AO12" s="5">
        <f>($AK$2+(I12+AA12)*12*7.57%)*SUM(Fasering!$D$5)</f>
        <v>0</v>
      </c>
      <c r="AP12" s="9">
        <f>($AK$2+(J12+AB12)*12*7.57%)*SUM(Fasering!$D$5:$D$6)</f>
        <v>459.41437264523569</v>
      </c>
      <c r="AQ12" s="9">
        <f>($AK$2+(K12+AC12)*12*7.57%)*SUM(Fasering!$D$5:$D$7)</f>
        <v>743.72059969039435</v>
      </c>
      <c r="AR12" s="9">
        <f>($AK$2+(L12+AD12)*12*7.57%)*SUM(Fasering!$D$5:$D$8)</f>
        <v>1043.1290522312095</v>
      </c>
      <c r="AS12" s="9">
        <f>($AK$2+(M12+AE12)*12*7.57%)*SUM(Fasering!$D$5:$D$9)</f>
        <v>1357.6397302676805</v>
      </c>
      <c r="AT12" s="9">
        <f>($AK$2+(N12+AF12)*12*7.57%)*SUM(Fasering!$D$5:$D$10)</f>
        <v>1686.4947232340658</v>
      </c>
      <c r="AU12" s="87">
        <f>($AK$2+(O12+AG12)*12*7.57%)*SUM(Fasering!$D$5:$D$11)</f>
        <v>2031.175902279</v>
      </c>
    </row>
    <row r="13" spans="1:47" ht="15" x14ac:dyDescent="0.3">
      <c r="A13" s="33">
        <f t="shared" si="4"/>
        <v>4</v>
      </c>
      <c r="B13" s="126">
        <v>20060.82</v>
      </c>
      <c r="C13" s="127"/>
      <c r="D13" s="126">
        <f>B13*$O$3</f>
        <v>25441.131924000001</v>
      </c>
      <c r="E13" s="128">
        <f t="shared" si="0"/>
        <v>630.66918668613459</v>
      </c>
      <c r="F13" s="126">
        <f>B13/12*$O$3</f>
        <v>2120.0943269999998</v>
      </c>
      <c r="G13" s="128">
        <f t="shared" si="1"/>
        <v>52.555765557177878</v>
      </c>
      <c r="H13" s="46">
        <f>'L4'!$H$10</f>
        <v>1609.3</v>
      </c>
      <c r="I13" s="46">
        <f>GEW!$E$12+($F13-GEW!$E$12)*SUM(Fasering!$D$5)</f>
        <v>1716.7792493333334</v>
      </c>
      <c r="J13" s="46">
        <f>GEW!$E$12+($F13-GEW!$E$12)*SUM(Fasering!$D$5:$D$6)</f>
        <v>1821.0618850671713</v>
      </c>
      <c r="K13" s="46">
        <f>GEW!$E$12+($F13-GEW!$E$12)*SUM(Fasering!$D$5:$D$7)</f>
        <v>1880.8952746882871</v>
      </c>
      <c r="L13" s="46">
        <f>GEW!$E$12+($F13-GEW!$E$12)*SUM(Fasering!$D$5:$D$8)</f>
        <v>1940.728664309403</v>
      </c>
      <c r="M13" s="46">
        <f>GEW!$E$12+($F13-GEW!$E$12)*SUM(Fasering!$D$5:$D$9)</f>
        <v>2000.5620539305191</v>
      </c>
      <c r="N13" s="46">
        <f>GEW!$E$12+($F13-GEW!$E$12)*SUM(Fasering!$D$5:$D$10)</f>
        <v>2060.2609373788841</v>
      </c>
      <c r="O13" s="56">
        <f>GEW!$E$12+($F13-GEW!$E$12)*SUM(Fasering!$D$5:$D$11)</f>
        <v>2120.0943269999998</v>
      </c>
      <c r="P13" s="126">
        <f>((B13&lt;19968.2)*913.03+(B13&gt;19968.2)*(B13&lt;20424.71)*(20424.71-B13+456.51)+(B13&gt;20424.71)*(B13&lt;22659.62)*456.51+(B13&gt;22659.62)*(B13&lt;23116.13)*(23116.13-B13))/12*$O$3</f>
        <v>86.702606666666597</v>
      </c>
      <c r="Q13" s="128">
        <f t="shared" si="2"/>
        <v>2.1493014773627745</v>
      </c>
      <c r="R13" s="46">
        <f>$P13*SUM(Fasering!$D$5)</f>
        <v>0</v>
      </c>
      <c r="S13" s="46">
        <f>$P13*SUM(Fasering!$D$5:$D$6)</f>
        <v>22.418146131563532</v>
      </c>
      <c r="T13" s="46">
        <f>$P13*SUM(Fasering!$D$5:$D$7)</f>
        <v>35.280821328002844</v>
      </c>
      <c r="U13" s="46">
        <f>$P13*SUM(Fasering!$D$5:$D$8)</f>
        <v>48.143496524442149</v>
      </c>
      <c r="V13" s="46">
        <f>$P13*SUM(Fasering!$D$5:$D$9)</f>
        <v>61.006171720881454</v>
      </c>
      <c r="W13" s="46">
        <f>$P13*SUM(Fasering!$D$5:$D$10)</f>
        <v>73.839931470227299</v>
      </c>
      <c r="X13" s="56">
        <f>$P13*SUM(Fasering!$D$5:$D$11)</f>
        <v>86.702606666666597</v>
      </c>
      <c r="Y13" s="126">
        <f>((B13&lt;19968.2)*456.51+(B13&gt;19968.2)*(B13&lt;20196.46)*(20196.46-B13+228.26)+(B13&gt;20196.46)*(B13&lt;22659.62)*228.26+(B13&gt;22659.62)*(B13&lt;22887.88)*(22887.88-B13))/12*$O$3</f>
        <v>38.458164999999937</v>
      </c>
      <c r="Z13" s="128">
        <f t="shared" si="3"/>
        <v>0.95335300781608123</v>
      </c>
      <c r="AA13" s="55">
        <f>$Y13*SUM(Fasering!$D$5)</f>
        <v>0</v>
      </c>
      <c r="AB13" s="46">
        <f>$Y13*SUM(Fasering!$D$5:$D$6)</f>
        <v>9.9438851502632417</v>
      </c>
      <c r="AC13" s="46">
        <f>$Y13*SUM(Fasering!$D$5:$D$7)</f>
        <v>15.64930629115093</v>
      </c>
      <c r="AD13" s="46">
        <f>$Y13*SUM(Fasering!$D$5:$D$8)</f>
        <v>21.354727432038619</v>
      </c>
      <c r="AE13" s="46">
        <f>$Y13*SUM(Fasering!$D$5:$D$9)</f>
        <v>27.060148572926309</v>
      </c>
      <c r="AF13" s="46">
        <f>$Y13*SUM(Fasering!$D$5:$D$10)</f>
        <v>32.75274385911225</v>
      </c>
      <c r="AG13" s="56">
        <f>$Y13*SUM(Fasering!$D$5:$D$11)</f>
        <v>38.458164999999937</v>
      </c>
      <c r="AH13" s="5">
        <f>($AK$2+(I13+R13)*12*7.57%)*SUM(Fasering!$D$5)</f>
        <v>0</v>
      </c>
      <c r="AI13" s="9">
        <f>($AK$2+(J13+S13)*12*7.57%)*SUM(Fasering!$D$5:$D$6)</f>
        <v>466.2361707168443</v>
      </c>
      <c r="AJ13" s="9">
        <f>($AK$2+(K13+T13)*12*7.57%)*SUM(Fasering!$D$5:$D$7)</f>
        <v>760.61632507493675</v>
      </c>
      <c r="AK13" s="9">
        <f>($AK$2+(L13+U13)*12*7.57%)*SUM(Fasering!$D$5:$D$8)</f>
        <v>1074.590211819848</v>
      </c>
      <c r="AL13" s="9">
        <f>($AK$2+(M13+V13)*12*7.57%)*SUM(Fasering!$D$5:$D$9)</f>
        <v>1408.1578309515785</v>
      </c>
      <c r="AM13" s="9">
        <f>($AK$2+(N13+W13)*12*7.57%)*SUM(Fasering!$D$5:$D$10)</f>
        <v>1760.5032975812867</v>
      </c>
      <c r="AN13" s="87">
        <f>($AK$2+(O13+X13)*12*7.57%)*SUM(Fasering!$D$5:$D$11)</f>
        <v>2133.2143345427999</v>
      </c>
      <c r="AO13" s="5">
        <f>($AK$2+(I13+AA13)*12*7.57%)*SUM(Fasering!$D$5)</f>
        <v>0</v>
      </c>
      <c r="AP13" s="9">
        <f>($AK$2+(J13+AB13)*12*7.57%)*SUM(Fasering!$D$5:$D$6)</f>
        <v>463.30622554980653</v>
      </c>
      <c r="AQ13" s="9">
        <f>($AK$2+(K13+AC13)*12*7.57%)*SUM(Fasering!$D$5:$D$7)</f>
        <v>753.35965338597794</v>
      </c>
      <c r="AR13" s="9">
        <f>($AK$2+(L13+AD13)*12*7.57%)*SUM(Fasering!$D$5:$D$8)</f>
        <v>1061.0777226610483</v>
      </c>
      <c r="AS13" s="9">
        <f>($AK$2+(M13+AE13)*12*7.57%)*SUM(Fasering!$D$5:$D$9)</f>
        <v>1386.4604333750174</v>
      </c>
      <c r="AT13" s="9">
        <f>($AK$2+(N13+AF13)*12*7.57%)*SUM(Fasering!$D$5:$D$10)</f>
        <v>1728.7168004654525</v>
      </c>
      <c r="AU13" s="87">
        <f>($AK$2+(O13+AG13)*12*7.57%)*SUM(Fasering!$D$5:$D$11)</f>
        <v>2089.3890837327999</v>
      </c>
    </row>
    <row r="14" spans="1:47" ht="15" x14ac:dyDescent="0.3">
      <c r="A14" s="33">
        <f t="shared" si="4"/>
        <v>5</v>
      </c>
      <c r="B14" s="126">
        <v>20066.45</v>
      </c>
      <c r="C14" s="127"/>
      <c r="D14" s="126">
        <f>B14*$O$3</f>
        <v>25448.27189</v>
      </c>
      <c r="E14" s="128">
        <f t="shared" si="0"/>
        <v>630.84618181998462</v>
      </c>
      <c r="F14" s="126">
        <f>B14/12*$O$3</f>
        <v>2120.6893241666667</v>
      </c>
      <c r="G14" s="128">
        <f t="shared" si="1"/>
        <v>52.57051515166539</v>
      </c>
      <c r="H14" s="46">
        <f>'L4'!$H$10</f>
        <v>1609.3</v>
      </c>
      <c r="I14" s="46">
        <f>GEW!$E$12+($F14-GEW!$E$12)*SUM(Fasering!$D$5)</f>
        <v>1716.7792493333334</v>
      </c>
      <c r="J14" s="46">
        <f>GEW!$E$12+($F14-GEW!$E$12)*SUM(Fasering!$D$5:$D$6)</f>
        <v>1821.2157297316287</v>
      </c>
      <c r="K14" s="46">
        <f>GEW!$E$12+($F14-GEW!$E$12)*SUM(Fasering!$D$5:$D$7)</f>
        <v>1881.1373895396728</v>
      </c>
      <c r="L14" s="46">
        <f>GEW!$E$12+($F14-GEW!$E$12)*SUM(Fasering!$D$5:$D$8)</f>
        <v>1941.0590493477171</v>
      </c>
      <c r="M14" s="46">
        <f>GEW!$E$12+($F14-GEW!$E$12)*SUM(Fasering!$D$5:$D$9)</f>
        <v>2000.9807091557611</v>
      </c>
      <c r="N14" s="46">
        <f>GEW!$E$12+($F14-GEW!$E$12)*SUM(Fasering!$D$5:$D$10)</f>
        <v>2060.7676643586224</v>
      </c>
      <c r="O14" s="56">
        <f>GEW!$E$12+($F14-GEW!$E$12)*SUM(Fasering!$D$5:$D$11)</f>
        <v>2120.6893241666667</v>
      </c>
      <c r="P14" s="126">
        <f>((B14&lt;19968.2)*913.03+(B14&gt;19968.2)*(B14&lt;20424.71)*(20424.71-B14+456.51)+(B14&gt;20424.71)*(B14&lt;22659.62)*456.51+(B14&gt;22659.62)*(B14&lt;23116.13)*(23116.13-B14))/12*$O$3</f>
        <v>86.107609499999825</v>
      </c>
      <c r="Q14" s="128">
        <f t="shared" si="2"/>
        <v>2.1345518828752632</v>
      </c>
      <c r="R14" s="46">
        <f>$P14*SUM(Fasering!$D$5)</f>
        <v>0</v>
      </c>
      <c r="S14" s="46">
        <f>$P14*SUM(Fasering!$D$5:$D$6)</f>
        <v>22.264301467106286</v>
      </c>
      <c r="T14" s="46">
        <f>$P14*SUM(Fasering!$D$5:$D$7)</f>
        <v>35.038706476617307</v>
      </c>
      <c r="U14" s="46">
        <f>$P14*SUM(Fasering!$D$5:$D$8)</f>
        <v>47.813111486128328</v>
      </c>
      <c r="V14" s="46">
        <f>$P14*SUM(Fasering!$D$5:$D$9)</f>
        <v>60.587516495639349</v>
      </c>
      <c r="W14" s="46">
        <f>$P14*SUM(Fasering!$D$5:$D$10)</f>
        <v>73.333204490488811</v>
      </c>
      <c r="X14" s="56">
        <f>$P14*SUM(Fasering!$D$5:$D$11)</f>
        <v>86.107609499999825</v>
      </c>
      <c r="Y14" s="126">
        <f>((B14&lt;19968.2)*456.51+(B14&gt;19968.2)*(B14&lt;20196.46)*(20196.46-B14+228.26)+(B14&gt;20196.46)*(B14&lt;22659.62)*228.26+(B14&gt;22659.62)*(B14&lt;22887.88)*(22887.88-B14))/12*$O$3</f>
        <v>37.863167833333165</v>
      </c>
      <c r="Z14" s="128">
        <f t="shared" si="3"/>
        <v>0.93860341332856956</v>
      </c>
      <c r="AA14" s="55">
        <f>$Y14*SUM(Fasering!$D$5)</f>
        <v>0</v>
      </c>
      <c r="AB14" s="46">
        <f>$Y14*SUM(Fasering!$D$5:$D$6)</f>
        <v>9.790040485805994</v>
      </c>
      <c r="AC14" s="46">
        <f>$Y14*SUM(Fasering!$D$5:$D$7)</f>
        <v>15.407191439765397</v>
      </c>
      <c r="AD14" s="46">
        <f>$Y14*SUM(Fasering!$D$5:$D$8)</f>
        <v>21.024342393724801</v>
      </c>
      <c r="AE14" s="46">
        <f>$Y14*SUM(Fasering!$D$5:$D$9)</f>
        <v>26.641493347684204</v>
      </c>
      <c r="AF14" s="46">
        <f>$Y14*SUM(Fasering!$D$5:$D$10)</f>
        <v>32.246016879373769</v>
      </c>
      <c r="AG14" s="56">
        <f>$Y14*SUM(Fasering!$D$5:$D$11)</f>
        <v>37.863167833333165</v>
      </c>
      <c r="AH14" s="5">
        <f>($AK$2+(I14+R14)*12*7.57%)*SUM(Fasering!$D$5)</f>
        <v>0</v>
      </c>
      <c r="AI14" s="9">
        <f>($AK$2+(J14+S14)*12*7.57%)*SUM(Fasering!$D$5:$D$6)</f>
        <v>466.2361707168443</v>
      </c>
      <c r="AJ14" s="9">
        <f>($AK$2+(K14+T14)*12*7.57%)*SUM(Fasering!$D$5:$D$7)</f>
        <v>760.61632507493675</v>
      </c>
      <c r="AK14" s="9">
        <f>($AK$2+(L14+U14)*12*7.57%)*SUM(Fasering!$D$5:$D$8)</f>
        <v>1074.5902118198483</v>
      </c>
      <c r="AL14" s="9">
        <f>($AK$2+(M14+V14)*12*7.57%)*SUM(Fasering!$D$5:$D$9)</f>
        <v>1408.1578309515785</v>
      </c>
      <c r="AM14" s="9">
        <f>($AK$2+(N14+W14)*12*7.57%)*SUM(Fasering!$D$5:$D$10)</f>
        <v>1760.5032975812865</v>
      </c>
      <c r="AN14" s="87">
        <f>($AK$2+(O14+X14)*12*7.57%)*SUM(Fasering!$D$5:$D$11)</f>
        <v>2133.2143345427999</v>
      </c>
      <c r="AO14" s="5">
        <f>($AK$2+(I14+AA14)*12*7.57%)*SUM(Fasering!$D$5)</f>
        <v>0</v>
      </c>
      <c r="AP14" s="9">
        <f>($AK$2+(J14+AB14)*12*7.57%)*SUM(Fasering!$D$5:$D$6)</f>
        <v>463.3062255498067</v>
      </c>
      <c r="AQ14" s="9">
        <f>($AK$2+(K14+AC14)*12*7.57%)*SUM(Fasering!$D$5:$D$7)</f>
        <v>753.35965338597805</v>
      </c>
      <c r="AR14" s="9">
        <f>($AK$2+(L14+AD14)*12*7.57%)*SUM(Fasering!$D$5:$D$8)</f>
        <v>1061.0777226610483</v>
      </c>
      <c r="AS14" s="9">
        <f>($AK$2+(M14+AE14)*12*7.57%)*SUM(Fasering!$D$5:$D$9)</f>
        <v>1386.4604333750174</v>
      </c>
      <c r="AT14" s="9">
        <f>($AK$2+(N14+AF14)*12*7.57%)*SUM(Fasering!$D$5:$D$10)</f>
        <v>1728.7168004654523</v>
      </c>
      <c r="AU14" s="87">
        <f>($AK$2+(O14+AG14)*12*7.57%)*SUM(Fasering!$D$5:$D$11)</f>
        <v>2089.3890837327999</v>
      </c>
    </row>
    <row r="15" spans="1:47" ht="15" x14ac:dyDescent="0.3">
      <c r="A15" s="33">
        <f t="shared" si="4"/>
        <v>6</v>
      </c>
      <c r="B15" s="126">
        <v>21062.67</v>
      </c>
      <c r="C15" s="127"/>
      <c r="D15" s="126">
        <f>B15*$O$3</f>
        <v>26711.678093999999</v>
      </c>
      <c r="E15" s="128">
        <f t="shared" si="0"/>
        <v>662.16520353297847</v>
      </c>
      <c r="F15" s="126">
        <f>B15/12*$O$3</f>
        <v>2225.9731744999999</v>
      </c>
      <c r="G15" s="128">
        <f t="shared" si="1"/>
        <v>55.180433627748208</v>
      </c>
      <c r="H15" s="46">
        <f>'L4'!$H$10</f>
        <v>1609.3</v>
      </c>
      <c r="I15" s="46">
        <f>GEW!$E$12+($F15-GEW!$E$12)*SUM(Fasering!$D$5)</f>
        <v>1716.7792493333334</v>
      </c>
      <c r="J15" s="46">
        <f>GEW!$E$12+($F15-GEW!$E$12)*SUM(Fasering!$D$5:$D$6)</f>
        <v>1848.4383108374138</v>
      </c>
      <c r="K15" s="46">
        <f>GEW!$E$12+($F15-GEW!$E$12)*SUM(Fasering!$D$5:$D$7)</f>
        <v>1923.9792469548154</v>
      </c>
      <c r="L15" s="46">
        <f>GEW!$E$12+($F15-GEW!$E$12)*SUM(Fasering!$D$5:$D$8)</f>
        <v>1999.5201830722169</v>
      </c>
      <c r="M15" s="46">
        <f>GEW!$E$12+($F15-GEW!$E$12)*SUM(Fasering!$D$5:$D$9)</f>
        <v>2075.0611191896187</v>
      </c>
      <c r="N15" s="46">
        <f>GEW!$E$12+($F15-GEW!$E$12)*SUM(Fasering!$D$5:$D$10)</f>
        <v>2150.4322383825984</v>
      </c>
      <c r="O15" s="56">
        <f>GEW!$E$12+($F15-GEW!$E$12)*SUM(Fasering!$D$5:$D$11)</f>
        <v>2225.9731744999999</v>
      </c>
      <c r="P15" s="126">
        <f>((B15&lt;19968.2)*913.03+(B15&gt;19968.2)*(B15&lt;20424.71)*(20424.71-B15+456.51)+(B15&gt;20424.71)*(B15&lt;22659.62)*456.51+(B15&gt;22659.62)*(B15&lt;23116.13)*(23116.13-B15))/12*$O$3</f>
        <v>48.245498499999997</v>
      </c>
      <c r="Q15" s="128">
        <f t="shared" si="2"/>
        <v>1.1959746677607033</v>
      </c>
      <c r="R15" s="46">
        <f>$P15*SUM(Fasering!$D$5)</f>
        <v>0</v>
      </c>
      <c r="S15" s="46">
        <f>$P15*SUM(Fasering!$D$5:$D$6)</f>
        <v>12.474534240029346</v>
      </c>
      <c r="T15" s="46">
        <f>$P15*SUM(Fasering!$D$5:$D$7)</f>
        <v>19.631945080992917</v>
      </c>
      <c r="U15" s="46">
        <f>$P15*SUM(Fasering!$D$5:$D$8)</f>
        <v>26.789355921956485</v>
      </c>
      <c r="V15" s="46">
        <f>$P15*SUM(Fasering!$D$5:$D$9)</f>
        <v>33.946766762920056</v>
      </c>
      <c r="W15" s="46">
        <f>$P15*SUM(Fasering!$D$5:$D$10)</f>
        <v>41.088087659036432</v>
      </c>
      <c r="X15" s="56">
        <f>$P15*SUM(Fasering!$D$5:$D$11)</f>
        <v>48.245498499999997</v>
      </c>
      <c r="Y15" s="126">
        <f>((B15&lt;19968.2)*456.51+(B15&gt;19968.2)*(B15&lt;20196.46)*(20196.46-B15+228.26)+(B15&gt;20196.46)*(B15&lt;22659.62)*228.26+(B15&gt;22659.62)*(B15&lt;22887.88)*(22887.88-B15))/12*$O$3</f>
        <v>24.123277666666663</v>
      </c>
      <c r="Z15" s="128">
        <f t="shared" si="3"/>
        <v>0.5980004329873565</v>
      </c>
      <c r="AA15" s="55">
        <f>$Y15*SUM(Fasering!$D$5)</f>
        <v>0</v>
      </c>
      <c r="AB15" s="46">
        <f>$Y15*SUM(Fasering!$D$5:$D$6)</f>
        <v>6.2374037493792001</v>
      </c>
      <c r="AC15" s="46">
        <f>$Y15*SUM(Fasering!$D$5:$D$7)</f>
        <v>9.8161875625669595</v>
      </c>
      <c r="AD15" s="46">
        <f>$Y15*SUM(Fasering!$D$5:$D$8)</f>
        <v>13.39497137575472</v>
      </c>
      <c r="AE15" s="46">
        <f>$Y15*SUM(Fasering!$D$5:$D$9)</f>
        <v>16.97375518894248</v>
      </c>
      <c r="AF15" s="46">
        <f>$Y15*SUM(Fasering!$D$5:$D$10)</f>
        <v>20.544493853478905</v>
      </c>
      <c r="AG15" s="56">
        <f>$Y15*SUM(Fasering!$D$5:$D$11)</f>
        <v>24.123277666666663</v>
      </c>
      <c r="AH15" s="5">
        <f>($AK$2+(I15+R15)*12*7.57%)*SUM(Fasering!$D$5)</f>
        <v>0</v>
      </c>
      <c r="AI15" s="9">
        <f>($AK$2+(J15+S15)*12*7.57%)*SUM(Fasering!$D$5:$D$6)</f>
        <v>470.33077711063032</v>
      </c>
      <c r="AJ15" s="9">
        <f>($AK$2+(K15+T15)*12*7.57%)*SUM(Fasering!$D$5:$D$7)</f>
        <v>770.75754363066108</v>
      </c>
      <c r="AK15" s="9">
        <f>($AK$2+(L15+U15)*12*7.57%)*SUM(Fasering!$D$5:$D$8)</f>
        <v>1093.4739524195152</v>
      </c>
      <c r="AL15" s="9">
        <f>($AK$2+(M15+V15)*12*7.57%)*SUM(Fasering!$D$5:$D$9)</f>
        <v>1438.4800034771929</v>
      </c>
      <c r="AM15" s="9">
        <f>($AK$2+(N15+W15)*12*7.57%)*SUM(Fasering!$D$5:$D$10)</f>
        <v>1804.9250143392653</v>
      </c>
      <c r="AN15" s="87">
        <f>($AK$2+(O15+X15)*12*7.57%)*SUM(Fasering!$D$5:$D$11)</f>
        <v>2194.4602425532003</v>
      </c>
      <c r="AO15" s="5">
        <f>($AK$2+(I15+AA15)*12*7.57%)*SUM(Fasering!$D$5)</f>
        <v>0</v>
      </c>
      <c r="AP15" s="9">
        <f>($AK$2+(J15+AB15)*12*7.57%)*SUM(Fasering!$D$5:$D$6)</f>
        <v>468.86580452711149</v>
      </c>
      <c r="AQ15" s="9">
        <f>($AK$2+(K15+AC15)*12*7.57%)*SUM(Fasering!$D$5:$D$7)</f>
        <v>767.12920778618172</v>
      </c>
      <c r="AR15" s="9">
        <f>($AK$2+(L15+AD15)*12*7.57%)*SUM(Fasering!$D$5:$D$8)</f>
        <v>1086.7177078401151</v>
      </c>
      <c r="AS15" s="9">
        <f>($AK$2+(M15+AE15)*12*7.57%)*SUM(Fasering!$D$5:$D$9)</f>
        <v>1427.6313046889122</v>
      </c>
      <c r="AT15" s="9">
        <f>($AK$2+(N15+AF15)*12*7.57%)*SUM(Fasering!$D$5:$D$10)</f>
        <v>1789.0317657813484</v>
      </c>
      <c r="AU15" s="87">
        <f>($AK$2+(O15+AG15)*12*7.57%)*SUM(Fasering!$D$5:$D$11)</f>
        <v>2172.5476171482001</v>
      </c>
    </row>
    <row r="16" spans="1:47" ht="15" x14ac:dyDescent="0.3">
      <c r="A16" s="33">
        <f t="shared" si="4"/>
        <v>7</v>
      </c>
      <c r="B16" s="126">
        <v>21073.48</v>
      </c>
      <c r="C16" s="127"/>
      <c r="D16" s="126">
        <f>B16*$O$3</f>
        <v>26725.387336</v>
      </c>
      <c r="E16" s="128">
        <f t="shared" si="0"/>
        <v>662.50504676511343</v>
      </c>
      <c r="F16" s="126">
        <f>B16/12*$O$3</f>
        <v>2227.1156113333332</v>
      </c>
      <c r="G16" s="128">
        <f t="shared" si="1"/>
        <v>55.208753897092784</v>
      </c>
      <c r="H16" s="46">
        <f>'L4'!$H$10</f>
        <v>1609.3</v>
      </c>
      <c r="I16" s="46">
        <f>GEW!$E$12+($F16-GEW!$E$12)*SUM(Fasering!$D$5)</f>
        <v>1716.7792493333334</v>
      </c>
      <c r="J16" s="46">
        <f>GEW!$E$12+($F16-GEW!$E$12)*SUM(Fasering!$D$5:$D$6)</f>
        <v>1848.7337035235209</v>
      </c>
      <c r="K16" s="46">
        <f>GEW!$E$12+($F16-GEW!$E$12)*SUM(Fasering!$D$5:$D$7)</f>
        <v>1924.4441246712411</v>
      </c>
      <c r="L16" s="46">
        <f>GEW!$E$12+($F16-GEW!$E$12)*SUM(Fasering!$D$5:$D$8)</f>
        <v>2000.1545458189614</v>
      </c>
      <c r="M16" s="46">
        <f>GEW!$E$12+($F16-GEW!$E$12)*SUM(Fasering!$D$5:$D$9)</f>
        <v>2075.8649669666815</v>
      </c>
      <c r="N16" s="46">
        <f>GEW!$E$12+($F16-GEW!$E$12)*SUM(Fasering!$D$5:$D$10)</f>
        <v>2151.4051901856128</v>
      </c>
      <c r="O16" s="56">
        <f>GEW!$E$12+($F16-GEW!$E$12)*SUM(Fasering!$D$5:$D$11)</f>
        <v>2227.1156113333332</v>
      </c>
      <c r="P16" s="126">
        <f>((B16&lt;19968.2)*913.03+(B16&gt;19968.2)*(B16&lt;20424.71)*(20424.71-B16+456.51)+(B16&gt;20424.71)*(B16&lt;22659.62)*456.51+(B16&gt;22659.62)*(B16&lt;23116.13)*(23116.13-B16))/12*$O$3</f>
        <v>48.245498499999997</v>
      </c>
      <c r="Q16" s="128">
        <f t="shared" si="2"/>
        <v>1.1959746677607033</v>
      </c>
      <c r="R16" s="46">
        <f>$P16*SUM(Fasering!$D$5)</f>
        <v>0</v>
      </c>
      <c r="S16" s="46">
        <f>$P16*SUM(Fasering!$D$5:$D$6)</f>
        <v>12.474534240029346</v>
      </c>
      <c r="T16" s="46">
        <f>$P16*SUM(Fasering!$D$5:$D$7)</f>
        <v>19.631945080992917</v>
      </c>
      <c r="U16" s="46">
        <f>$P16*SUM(Fasering!$D$5:$D$8)</f>
        <v>26.789355921956485</v>
      </c>
      <c r="V16" s="46">
        <f>$P16*SUM(Fasering!$D$5:$D$9)</f>
        <v>33.946766762920056</v>
      </c>
      <c r="W16" s="46">
        <f>$P16*SUM(Fasering!$D$5:$D$10)</f>
        <v>41.088087659036432</v>
      </c>
      <c r="X16" s="56">
        <f>$P16*SUM(Fasering!$D$5:$D$11)</f>
        <v>48.245498499999997</v>
      </c>
      <c r="Y16" s="126">
        <f>((B16&lt;19968.2)*456.51+(B16&gt;19968.2)*(B16&lt;20196.46)*(20196.46-B16+228.26)+(B16&gt;20196.46)*(B16&lt;22659.62)*228.26+(B16&gt;22659.62)*(B16&lt;22887.88)*(22887.88-B16))/12*$O$3</f>
        <v>24.123277666666663</v>
      </c>
      <c r="Z16" s="128">
        <f t="shared" si="3"/>
        <v>0.5980004329873565</v>
      </c>
      <c r="AA16" s="55">
        <f>$Y16*SUM(Fasering!$D$5)</f>
        <v>0</v>
      </c>
      <c r="AB16" s="46">
        <f>$Y16*SUM(Fasering!$D$5:$D$6)</f>
        <v>6.2374037493792001</v>
      </c>
      <c r="AC16" s="46">
        <f>$Y16*SUM(Fasering!$D$5:$D$7)</f>
        <v>9.8161875625669595</v>
      </c>
      <c r="AD16" s="46">
        <f>$Y16*SUM(Fasering!$D$5:$D$8)</f>
        <v>13.39497137575472</v>
      </c>
      <c r="AE16" s="46">
        <f>$Y16*SUM(Fasering!$D$5:$D$9)</f>
        <v>16.97375518894248</v>
      </c>
      <c r="AF16" s="46">
        <f>$Y16*SUM(Fasering!$D$5:$D$10)</f>
        <v>20.544493853478905</v>
      </c>
      <c r="AG16" s="56">
        <f>$Y16*SUM(Fasering!$D$5:$D$11)</f>
        <v>24.123277666666663</v>
      </c>
      <c r="AH16" s="5">
        <f>($AK$2+(I16+R16)*12*7.57%)*SUM(Fasering!$D$5)</f>
        <v>0</v>
      </c>
      <c r="AI16" s="9">
        <f>($AK$2+(J16+S16)*12*7.57%)*SUM(Fasering!$D$5:$D$6)</f>
        <v>470.40015872564823</v>
      </c>
      <c r="AJ16" s="9">
        <f>($AK$2+(K16+T16)*12*7.57%)*SUM(Fasering!$D$5:$D$7)</f>
        <v>770.92938288796142</v>
      </c>
      <c r="AK16" s="9">
        <f>($AK$2+(L16+U16)*12*7.57%)*SUM(Fasering!$D$5:$D$8)</f>
        <v>1093.7939305308112</v>
      </c>
      <c r="AL16" s="9">
        <f>($AK$2+(M16+V16)*12*7.57%)*SUM(Fasering!$D$5:$D$9)</f>
        <v>1438.9938016541973</v>
      </c>
      <c r="AM16" s="9">
        <f>($AK$2+(N16+W16)*12*7.57%)*SUM(Fasering!$D$5:$D$10)</f>
        <v>1805.6777241614386</v>
      </c>
      <c r="AN16" s="87">
        <f>($AK$2+(O16+X16)*12*7.57%)*SUM(Fasering!$D$5:$D$11)</f>
        <v>2195.4980321725998</v>
      </c>
      <c r="AO16" s="5">
        <f>($AK$2+(I16+AA16)*12*7.57%)*SUM(Fasering!$D$5)</f>
        <v>0</v>
      </c>
      <c r="AP16" s="9">
        <f>($AK$2+(J16+AB16)*12*7.57%)*SUM(Fasering!$D$5:$D$6)</f>
        <v>468.9351861421294</v>
      </c>
      <c r="AQ16" s="9">
        <f>($AK$2+(K16+AC16)*12*7.57%)*SUM(Fasering!$D$5:$D$7)</f>
        <v>767.30104704348207</v>
      </c>
      <c r="AR16" s="9">
        <f>($AK$2+(L16+AD16)*12*7.57%)*SUM(Fasering!$D$5:$D$8)</f>
        <v>1087.0376859514113</v>
      </c>
      <c r="AS16" s="9">
        <f>($AK$2+(M16+AE16)*12*7.57%)*SUM(Fasering!$D$5:$D$9)</f>
        <v>1428.1451028659167</v>
      </c>
      <c r="AT16" s="9">
        <f>($AK$2+(N16+AF16)*12*7.57%)*SUM(Fasering!$D$5:$D$10)</f>
        <v>1789.7844756035217</v>
      </c>
      <c r="AU16" s="87">
        <f>($AK$2+(O16+AG16)*12*7.57%)*SUM(Fasering!$D$5:$D$11)</f>
        <v>2173.5854067675996</v>
      </c>
    </row>
    <row r="17" spans="1:47" ht="15" x14ac:dyDescent="0.3">
      <c r="A17" s="33">
        <f t="shared" si="4"/>
        <v>8</v>
      </c>
      <c r="B17" s="126">
        <v>22069.7</v>
      </c>
      <c r="C17" s="127"/>
      <c r="D17" s="126">
        <f>B17*$O$3</f>
        <v>27988.793540000002</v>
      </c>
      <c r="E17" s="128">
        <f t="shared" si="0"/>
        <v>693.82406847810739</v>
      </c>
      <c r="F17" s="126">
        <f>B17/12*$O$3</f>
        <v>2332.3994616666664</v>
      </c>
      <c r="G17" s="128">
        <f t="shared" si="1"/>
        <v>57.818672373175602</v>
      </c>
      <c r="H17" s="46">
        <f>'L4'!$H$10</f>
        <v>1609.3</v>
      </c>
      <c r="I17" s="46">
        <f>GEW!$E$12+($F17-GEW!$E$12)*SUM(Fasering!$D$5)</f>
        <v>1716.7792493333334</v>
      </c>
      <c r="J17" s="46">
        <f>GEW!$E$12+($F17-GEW!$E$12)*SUM(Fasering!$D$5:$D$6)</f>
        <v>1875.9562846293061</v>
      </c>
      <c r="K17" s="46">
        <f>GEW!$E$12+($F17-GEW!$E$12)*SUM(Fasering!$D$5:$D$7)</f>
        <v>1967.2859820863837</v>
      </c>
      <c r="L17" s="46">
        <f>GEW!$E$12+($F17-GEW!$E$12)*SUM(Fasering!$D$5:$D$8)</f>
        <v>2058.6156795434613</v>
      </c>
      <c r="M17" s="46">
        <f>GEW!$E$12+($F17-GEW!$E$12)*SUM(Fasering!$D$5:$D$9)</f>
        <v>2149.9453770005389</v>
      </c>
      <c r="N17" s="46">
        <f>GEW!$E$12+($F17-GEW!$E$12)*SUM(Fasering!$D$5:$D$10)</f>
        <v>2241.0697642095888</v>
      </c>
      <c r="O17" s="56">
        <f>GEW!$E$12+($F17-GEW!$E$12)*SUM(Fasering!$D$5:$D$11)</f>
        <v>2332.3994616666664</v>
      </c>
      <c r="P17" s="126">
        <f>((B17&lt;19968.2)*913.03+(B17&gt;19968.2)*(B17&lt;20424.71)*(20424.71-B17+456.51)+(B17&gt;20424.71)*(B17&lt;22659.62)*456.51+(B17&gt;22659.62)*(B17&lt;23116.13)*(23116.13-B17))/12*$O$3</f>
        <v>48.245498499999997</v>
      </c>
      <c r="Q17" s="128">
        <f t="shared" si="2"/>
        <v>1.1959746677607033</v>
      </c>
      <c r="R17" s="46">
        <f>$P17*SUM(Fasering!$D$5)</f>
        <v>0</v>
      </c>
      <c r="S17" s="46">
        <f>$P17*SUM(Fasering!$D$5:$D$6)</f>
        <v>12.474534240029346</v>
      </c>
      <c r="T17" s="46">
        <f>$P17*SUM(Fasering!$D$5:$D$7)</f>
        <v>19.631945080992917</v>
      </c>
      <c r="U17" s="46">
        <f>$P17*SUM(Fasering!$D$5:$D$8)</f>
        <v>26.789355921956485</v>
      </c>
      <c r="V17" s="46">
        <f>$P17*SUM(Fasering!$D$5:$D$9)</f>
        <v>33.946766762920056</v>
      </c>
      <c r="W17" s="46">
        <f>$P17*SUM(Fasering!$D$5:$D$10)</f>
        <v>41.088087659036432</v>
      </c>
      <c r="X17" s="56">
        <f>$P17*SUM(Fasering!$D$5:$D$11)</f>
        <v>48.245498499999997</v>
      </c>
      <c r="Y17" s="126">
        <f>((B17&lt;19968.2)*456.51+(B17&gt;19968.2)*(B17&lt;20196.46)*(20196.46-B17+228.26)+(B17&gt;20196.46)*(B17&lt;22659.62)*228.26+(B17&gt;22659.62)*(B17&lt;22887.88)*(22887.88-B17))/12*$O$3</f>
        <v>24.123277666666663</v>
      </c>
      <c r="Z17" s="128">
        <f t="shared" si="3"/>
        <v>0.5980004329873565</v>
      </c>
      <c r="AA17" s="55">
        <f>$Y17*SUM(Fasering!$D$5)</f>
        <v>0</v>
      </c>
      <c r="AB17" s="46">
        <f>$Y17*SUM(Fasering!$D$5:$D$6)</f>
        <v>6.2374037493792001</v>
      </c>
      <c r="AC17" s="46">
        <f>$Y17*SUM(Fasering!$D$5:$D$7)</f>
        <v>9.8161875625669595</v>
      </c>
      <c r="AD17" s="46">
        <f>$Y17*SUM(Fasering!$D$5:$D$8)</f>
        <v>13.39497137575472</v>
      </c>
      <c r="AE17" s="46">
        <f>$Y17*SUM(Fasering!$D$5:$D$9)</f>
        <v>16.97375518894248</v>
      </c>
      <c r="AF17" s="46">
        <f>$Y17*SUM(Fasering!$D$5:$D$10)</f>
        <v>20.544493853478905</v>
      </c>
      <c r="AG17" s="56">
        <f>$Y17*SUM(Fasering!$D$5:$D$11)</f>
        <v>24.123277666666663</v>
      </c>
      <c r="AH17" s="5">
        <f>($AK$2+(I17+R17)*12*7.57%)*SUM(Fasering!$D$5)</f>
        <v>0</v>
      </c>
      <c r="AI17" s="9">
        <f>($AK$2+(J17+S17)*12*7.57%)*SUM(Fasering!$D$5:$D$6)</f>
        <v>476.79417838458852</v>
      </c>
      <c r="AJ17" s="9">
        <f>($AK$2+(K17+T17)*12*7.57%)*SUM(Fasering!$D$5:$D$7)</f>
        <v>786.76561830959224</v>
      </c>
      <c r="AK17" s="9">
        <f>($AK$2+(L17+U17)*12*7.57%)*SUM(Fasering!$D$5:$D$8)</f>
        <v>1123.28223710207</v>
      </c>
      <c r="AL17" s="9">
        <f>($AK$2+(M17+V17)*12*7.57%)*SUM(Fasering!$D$5:$D$9)</f>
        <v>1486.3440347620212</v>
      </c>
      <c r="AM17" s="9">
        <f>($AK$2+(N17+W17)*12*7.57%)*SUM(Fasering!$D$5:$D$10)</f>
        <v>1875.0454002988665</v>
      </c>
      <c r="AN17" s="87">
        <f>($AK$2+(O17+X17)*12*7.57%)*SUM(Fasering!$D$5:$D$11)</f>
        <v>2291.1378818153999</v>
      </c>
      <c r="AO17" s="5">
        <f>($AK$2+(I17+AA17)*12*7.57%)*SUM(Fasering!$D$5)</f>
        <v>0</v>
      </c>
      <c r="AP17" s="9">
        <f>($AK$2+(J17+AB17)*12*7.57%)*SUM(Fasering!$D$5:$D$6)</f>
        <v>475.32920580106969</v>
      </c>
      <c r="AQ17" s="9">
        <f>($AK$2+(K17+AC17)*12*7.57%)*SUM(Fasering!$D$5:$D$7)</f>
        <v>783.137282465113</v>
      </c>
      <c r="AR17" s="9">
        <f>($AK$2+(L17+AD17)*12*7.57%)*SUM(Fasering!$D$5:$D$8)</f>
        <v>1116.5259925226699</v>
      </c>
      <c r="AS17" s="9">
        <f>($AK$2+(M17+AE17)*12*7.57%)*SUM(Fasering!$D$5:$D$9)</f>
        <v>1475.4953359737408</v>
      </c>
      <c r="AT17" s="9">
        <f>($AK$2+(N17+AF17)*12*7.57%)*SUM(Fasering!$D$5:$D$10)</f>
        <v>1859.1521517409496</v>
      </c>
      <c r="AU17" s="87">
        <f>($AK$2+(O17+AG17)*12*7.57%)*SUM(Fasering!$D$5:$D$11)</f>
        <v>2269.2252564103997</v>
      </c>
    </row>
    <row r="18" spans="1:47" ht="15" x14ac:dyDescent="0.3">
      <c r="A18" s="33">
        <f t="shared" si="4"/>
        <v>9</v>
      </c>
      <c r="B18" s="126">
        <v>22080.55</v>
      </c>
      <c r="C18" s="127"/>
      <c r="D18" s="126">
        <f>B18*$O$3</f>
        <v>28002.553509999998</v>
      </c>
      <c r="E18" s="128">
        <f t="shared" si="0"/>
        <v>694.16516922451467</v>
      </c>
      <c r="F18" s="126">
        <f>B18/12*$O$3</f>
        <v>2333.5461258333335</v>
      </c>
      <c r="G18" s="128">
        <f t="shared" si="1"/>
        <v>57.847097435376227</v>
      </c>
      <c r="H18" s="46">
        <f>'L4'!$H$10</f>
        <v>1609.3</v>
      </c>
      <c r="I18" s="46">
        <f>GEW!$E$12+($F18-GEW!$E$12)*SUM(Fasering!$D$5)</f>
        <v>1716.7792493333334</v>
      </c>
      <c r="J18" s="46">
        <f>GEW!$E$12+($F18-GEW!$E$12)*SUM(Fasering!$D$5:$D$6)</f>
        <v>1876.2527703503295</v>
      </c>
      <c r="K18" s="46">
        <f>GEW!$E$12+($F18-GEW!$E$12)*SUM(Fasering!$D$5:$D$7)</f>
        <v>1967.7525799793736</v>
      </c>
      <c r="L18" s="46">
        <f>GEW!$E$12+($F18-GEW!$E$12)*SUM(Fasering!$D$5:$D$8)</f>
        <v>2059.2523896084181</v>
      </c>
      <c r="M18" s="46">
        <f>GEW!$E$12+($F18-GEW!$E$12)*SUM(Fasering!$D$5:$D$9)</f>
        <v>2150.7521992374623</v>
      </c>
      <c r="N18" s="46">
        <f>GEW!$E$12+($F18-GEW!$E$12)*SUM(Fasering!$D$5:$D$10)</f>
        <v>2242.0463162042893</v>
      </c>
      <c r="O18" s="56">
        <f>GEW!$E$12+($F18-GEW!$E$12)*SUM(Fasering!$D$5:$D$11)</f>
        <v>2333.5461258333335</v>
      </c>
      <c r="P18" s="126">
        <f>((B18&lt;19968.2)*913.03+(B18&gt;19968.2)*(B18&lt;20424.71)*(20424.71-B18+456.51)+(B18&gt;20424.71)*(B18&lt;22659.62)*456.51+(B18&gt;22659.62)*(B18&lt;23116.13)*(23116.13-B18))/12*$O$3</f>
        <v>48.245498499999997</v>
      </c>
      <c r="Q18" s="128">
        <f t="shared" si="2"/>
        <v>1.1959746677607033</v>
      </c>
      <c r="R18" s="46">
        <f>$P18*SUM(Fasering!$D$5)</f>
        <v>0</v>
      </c>
      <c r="S18" s="46">
        <f>$P18*SUM(Fasering!$D$5:$D$6)</f>
        <v>12.474534240029346</v>
      </c>
      <c r="T18" s="46">
        <f>$P18*SUM(Fasering!$D$5:$D$7)</f>
        <v>19.631945080992917</v>
      </c>
      <c r="U18" s="46">
        <f>$P18*SUM(Fasering!$D$5:$D$8)</f>
        <v>26.789355921956485</v>
      </c>
      <c r="V18" s="46">
        <f>$P18*SUM(Fasering!$D$5:$D$9)</f>
        <v>33.946766762920056</v>
      </c>
      <c r="W18" s="46">
        <f>$P18*SUM(Fasering!$D$5:$D$10)</f>
        <v>41.088087659036432</v>
      </c>
      <c r="X18" s="56">
        <f>$P18*SUM(Fasering!$D$5:$D$11)</f>
        <v>48.245498499999997</v>
      </c>
      <c r="Y18" s="126">
        <f>((B18&lt;19968.2)*456.51+(B18&gt;19968.2)*(B18&lt;20196.46)*(20196.46-B18+228.26)+(B18&gt;20196.46)*(B18&lt;22659.62)*228.26+(B18&gt;22659.62)*(B18&lt;22887.88)*(22887.88-B18))/12*$O$3</f>
        <v>24.123277666666663</v>
      </c>
      <c r="Z18" s="128">
        <f t="shared" si="3"/>
        <v>0.5980004329873565</v>
      </c>
      <c r="AA18" s="55">
        <f>$Y18*SUM(Fasering!$D$5)</f>
        <v>0</v>
      </c>
      <c r="AB18" s="46">
        <f>$Y18*SUM(Fasering!$D$5:$D$6)</f>
        <v>6.2374037493792001</v>
      </c>
      <c r="AC18" s="46">
        <f>$Y18*SUM(Fasering!$D$5:$D$7)</f>
        <v>9.8161875625669595</v>
      </c>
      <c r="AD18" s="46">
        <f>$Y18*SUM(Fasering!$D$5:$D$8)</f>
        <v>13.39497137575472</v>
      </c>
      <c r="AE18" s="46">
        <f>$Y18*SUM(Fasering!$D$5:$D$9)</f>
        <v>16.97375518894248</v>
      </c>
      <c r="AF18" s="46">
        <f>$Y18*SUM(Fasering!$D$5:$D$10)</f>
        <v>20.544493853478905</v>
      </c>
      <c r="AG18" s="56">
        <f>$Y18*SUM(Fasering!$D$5:$D$11)</f>
        <v>24.123277666666663</v>
      </c>
      <c r="AH18" s="5">
        <f>($AK$2+(I18+R18)*12*7.57%)*SUM(Fasering!$D$5)</f>
        <v>0</v>
      </c>
      <c r="AI18" s="9">
        <f>($AK$2+(J18+S18)*12*7.57%)*SUM(Fasering!$D$5:$D$6)</f>
        <v>476.86381673083696</v>
      </c>
      <c r="AJ18" s="9">
        <f>($AK$2+(K18+T18)*12*7.57%)*SUM(Fasering!$D$5:$D$7)</f>
        <v>786.93809341983376</v>
      </c>
      <c r="AK18" s="9">
        <f>($AK$2+(L18+U18)*12*7.57%)*SUM(Fasering!$D$5:$D$8)</f>
        <v>1123.6033992211785</v>
      </c>
      <c r="AL18" s="9">
        <f>($AK$2+(M18+V18)*12*7.57%)*SUM(Fasering!$D$5:$D$9)</f>
        <v>1486.8597341348709</v>
      </c>
      <c r="AM18" s="9">
        <f>($AK$2+(N18+W18)*12*7.57%)*SUM(Fasering!$D$5:$D$10)</f>
        <v>1875.8008953562751</v>
      </c>
      <c r="AN18" s="87">
        <f>($AK$2+(O18+X18)*12*7.57%)*SUM(Fasering!$D$5:$D$11)</f>
        <v>2292.1795115444002</v>
      </c>
      <c r="AO18" s="5">
        <f>($AK$2+(I18+AA18)*12*7.57%)*SUM(Fasering!$D$5)</f>
        <v>0</v>
      </c>
      <c r="AP18" s="9">
        <f>($AK$2+(J18+AB18)*12*7.57%)*SUM(Fasering!$D$5:$D$6)</f>
        <v>475.39884414731813</v>
      </c>
      <c r="AQ18" s="9">
        <f>($AK$2+(K18+AC18)*12*7.57%)*SUM(Fasering!$D$5:$D$7)</f>
        <v>783.30975757535441</v>
      </c>
      <c r="AR18" s="9">
        <f>($AK$2+(L18+AD18)*12*7.57%)*SUM(Fasering!$D$5:$D$8)</f>
        <v>1116.8471546417786</v>
      </c>
      <c r="AS18" s="9">
        <f>($AK$2+(M18+AE18)*12*7.57%)*SUM(Fasering!$D$5:$D$9)</f>
        <v>1476.0110353465902</v>
      </c>
      <c r="AT18" s="9">
        <f>($AK$2+(N18+AF18)*12*7.57%)*SUM(Fasering!$D$5:$D$10)</f>
        <v>1859.907646798358</v>
      </c>
      <c r="AU18" s="87">
        <f>($AK$2+(O18+AG18)*12*7.57%)*SUM(Fasering!$D$5:$D$11)</f>
        <v>2270.2668861394</v>
      </c>
    </row>
    <row r="19" spans="1:47" ht="15" x14ac:dyDescent="0.3">
      <c r="A19" s="33">
        <f t="shared" si="4"/>
        <v>10</v>
      </c>
      <c r="B19" s="126">
        <v>23076.77</v>
      </c>
      <c r="C19" s="127"/>
      <c r="D19" s="126">
        <f>B19*$O$3</f>
        <v>29265.959714000001</v>
      </c>
      <c r="E19" s="128">
        <f t="shared" si="0"/>
        <v>725.48419093750852</v>
      </c>
      <c r="F19" s="126">
        <f>B19/12*$O$3</f>
        <v>2438.8299761666667</v>
      </c>
      <c r="G19" s="128">
        <f t="shared" si="1"/>
        <v>60.457015911459045</v>
      </c>
      <c r="H19" s="46">
        <f>'L4'!$H$10</f>
        <v>1609.3</v>
      </c>
      <c r="I19" s="46">
        <f>GEW!$E$12+($F19-GEW!$E$12)*SUM(Fasering!$D$5)</f>
        <v>1716.7792493333334</v>
      </c>
      <c r="J19" s="46">
        <f>GEW!$E$12+($F19-GEW!$E$12)*SUM(Fasering!$D$5:$D$6)</f>
        <v>1903.4753514561148</v>
      </c>
      <c r="K19" s="46">
        <f>GEW!$E$12+($F19-GEW!$E$12)*SUM(Fasering!$D$5:$D$7)</f>
        <v>2010.5944373945163</v>
      </c>
      <c r="L19" s="46">
        <f>GEW!$E$12+($F19-GEW!$E$12)*SUM(Fasering!$D$5:$D$8)</f>
        <v>2117.7135233329182</v>
      </c>
      <c r="M19" s="46">
        <f>GEW!$E$12+($F19-GEW!$E$12)*SUM(Fasering!$D$5:$D$9)</f>
        <v>2224.8326092713196</v>
      </c>
      <c r="N19" s="46">
        <f>GEW!$E$12+($F19-GEW!$E$12)*SUM(Fasering!$D$5:$D$10)</f>
        <v>2331.7108902282653</v>
      </c>
      <c r="O19" s="56">
        <f>GEW!$E$12+($F19-GEW!$E$12)*SUM(Fasering!$D$5:$D$11)</f>
        <v>2438.8299761666667</v>
      </c>
      <c r="P19" s="126">
        <f>((B19&lt;19968.2)*913.03+(B19&gt;19968.2)*(B19&lt;20424.71)*(20424.71-B19+456.51)+(B19&gt;20424.71)*(B19&lt;22659.62)*456.51+(B19&gt;22659.62)*(B19&lt;23116.13)*(23116.13-B19))/12*$O$3</f>
        <v>4.1596960000000616</v>
      </c>
      <c r="Q19" s="128">
        <f t="shared" si="2"/>
        <v>0.10311617034251601</v>
      </c>
      <c r="R19" s="46">
        <f>$P19*SUM(Fasering!$D$5)</f>
        <v>0</v>
      </c>
      <c r="S19" s="46">
        <f>$P19*SUM(Fasering!$D$5:$D$6)</f>
        <v>1.0755463575552833</v>
      </c>
      <c r="T19" s="46">
        <f>$P19*SUM(Fasering!$D$5:$D$7)</f>
        <v>1.6926537389934342</v>
      </c>
      <c r="U19" s="46">
        <f>$P19*SUM(Fasering!$D$5:$D$8)</f>
        <v>2.3097611204315851</v>
      </c>
      <c r="V19" s="46">
        <f>$P19*SUM(Fasering!$D$5:$D$9)</f>
        <v>2.9268685018697362</v>
      </c>
      <c r="W19" s="46">
        <f>$P19*SUM(Fasering!$D$5:$D$10)</f>
        <v>3.5425886185619109</v>
      </c>
      <c r="X19" s="56">
        <f>$P19*SUM(Fasering!$D$5:$D$11)</f>
        <v>4.1596960000000616</v>
      </c>
      <c r="Y19" s="126">
        <f>((B19&lt;19968.2)*456.51+(B19&gt;19968.2)*(B19&lt;20196.46)*(20196.46-B19+228.26)+(B19&gt;20196.46)*(B19&lt;22659.62)*228.26+(B19&gt;22659.62)*(B19&lt;22887.88)*(22887.88-B19))/12*$O$3</f>
        <v>0</v>
      </c>
      <c r="Z19" s="128">
        <f t="shared" si="3"/>
        <v>0</v>
      </c>
      <c r="AA19" s="55">
        <f>$Y19*SUM(Fasering!$D$5)</f>
        <v>0</v>
      </c>
      <c r="AB19" s="46">
        <f>$Y19*SUM(Fasering!$D$5:$D$6)</f>
        <v>0</v>
      </c>
      <c r="AC19" s="46">
        <f>$Y19*SUM(Fasering!$D$5:$D$7)</f>
        <v>0</v>
      </c>
      <c r="AD19" s="46">
        <f>$Y19*SUM(Fasering!$D$5:$D$8)</f>
        <v>0</v>
      </c>
      <c r="AE19" s="46">
        <f>$Y19*SUM(Fasering!$D$5:$D$9)</f>
        <v>0</v>
      </c>
      <c r="AF19" s="46">
        <f>$Y19*SUM(Fasering!$D$5:$D$10)</f>
        <v>0</v>
      </c>
      <c r="AG19" s="56">
        <f>$Y19*SUM(Fasering!$D$5:$D$11)</f>
        <v>0</v>
      </c>
      <c r="AH19" s="5">
        <f>($AK$2+(I19+R19)*12*7.57%)*SUM(Fasering!$D$5)</f>
        <v>0</v>
      </c>
      <c r="AI19" s="9">
        <f>($AK$2+(J19+S19)*12*7.57%)*SUM(Fasering!$D$5:$D$6)</f>
        <v>480.58045057065408</v>
      </c>
      <c r="AJ19" s="9">
        <f>($AK$2+(K19+T19)*12*7.57%)*SUM(Fasering!$D$5:$D$7)</f>
        <v>796.14317748319706</v>
      </c>
      <c r="AK19" s="9">
        <f>($AK$2+(L19+U19)*12*7.57%)*SUM(Fasering!$D$5:$D$8)</f>
        <v>1140.7439843190675</v>
      </c>
      <c r="AL19" s="9">
        <f>($AK$2+(M19+V19)*12*7.57%)*SUM(Fasering!$D$5:$D$9)</f>
        <v>1514.3828710782643</v>
      </c>
      <c r="AM19" s="9">
        <f>($AK$2+(N19+W19)*12*7.57%)*SUM(Fasering!$D$5:$D$10)</f>
        <v>1916.12204953999</v>
      </c>
      <c r="AN19" s="87">
        <f>($AK$2+(O19+X19)*12*7.57%)*SUM(Fasering!$D$5:$D$11)</f>
        <v>2347.7718181962005</v>
      </c>
      <c r="AO19" s="5">
        <f>($AK$2+(I19+AA19)*12*7.57%)*SUM(Fasering!$D$5)</f>
        <v>0</v>
      </c>
      <c r="AP19" s="9">
        <f>($AK$2+(J19+AB19)*12*7.57%)*SUM(Fasering!$D$5:$D$6)</f>
        <v>480.32782703993206</v>
      </c>
      <c r="AQ19" s="9">
        <f>($AK$2+(K19+AC19)*12*7.57%)*SUM(Fasering!$D$5:$D$7)</f>
        <v>795.51749818927055</v>
      </c>
      <c r="AR19" s="9">
        <f>($AK$2+(L19+AD19)*12*7.57%)*SUM(Fasering!$D$5:$D$8)</f>
        <v>1139.5789206316842</v>
      </c>
      <c r="AS19" s="9">
        <f>($AK$2+(M19+AE19)*12*7.57%)*SUM(Fasering!$D$5:$D$9)</f>
        <v>1512.5120943671725</v>
      </c>
      <c r="AT19" s="9">
        <f>($AK$2+(N19+AF19)*12*7.57%)*SUM(Fasering!$D$5:$D$10)</f>
        <v>1913.3813780690609</v>
      </c>
      <c r="AU19" s="87">
        <f>($AK$2+(O19+AG19)*12*7.57%)*SUM(Fasering!$D$5:$D$11)</f>
        <v>2343.9931503498001</v>
      </c>
    </row>
    <row r="20" spans="1:47" ht="15" x14ac:dyDescent="0.3">
      <c r="A20" s="33">
        <f t="shared" si="4"/>
        <v>11</v>
      </c>
      <c r="B20" s="126">
        <v>23087.58</v>
      </c>
      <c r="C20" s="127"/>
      <c r="D20" s="126">
        <f>B20*$O$3</f>
        <v>29279.668956000001</v>
      </c>
      <c r="E20" s="128">
        <f t="shared" si="0"/>
        <v>725.82403416964348</v>
      </c>
      <c r="F20" s="126">
        <f>B20/12*$O$3</f>
        <v>2439.972413</v>
      </c>
      <c r="G20" s="128">
        <f t="shared" si="1"/>
        <v>60.485336180803621</v>
      </c>
      <c r="H20" s="46">
        <f>'L4'!$H$10</f>
        <v>1609.3</v>
      </c>
      <c r="I20" s="46">
        <f>GEW!$E$12+($F20-GEW!$E$12)*SUM(Fasering!$D$5)</f>
        <v>1716.7792493333334</v>
      </c>
      <c r="J20" s="46">
        <f>GEW!$E$12+($F20-GEW!$E$12)*SUM(Fasering!$D$5:$D$6)</f>
        <v>1903.7707441422217</v>
      </c>
      <c r="K20" s="46">
        <f>GEW!$E$12+($F20-GEW!$E$12)*SUM(Fasering!$D$5:$D$7)</f>
        <v>2011.059315110942</v>
      </c>
      <c r="L20" s="46">
        <f>GEW!$E$12+($F20-GEW!$E$12)*SUM(Fasering!$D$5:$D$8)</f>
        <v>2118.3478860796622</v>
      </c>
      <c r="M20" s="46">
        <f>GEW!$E$12+($F20-GEW!$E$12)*SUM(Fasering!$D$5:$D$9)</f>
        <v>2225.6364570483829</v>
      </c>
      <c r="N20" s="46">
        <f>GEW!$E$12+($F20-GEW!$E$12)*SUM(Fasering!$D$5:$D$10)</f>
        <v>2332.6838420312797</v>
      </c>
      <c r="O20" s="56">
        <f>GEW!$E$12+($F20-GEW!$E$12)*SUM(Fasering!$D$5:$D$11)</f>
        <v>2439.972413</v>
      </c>
      <c r="P20" s="126">
        <f>((B20&lt;19968.2)*913.03+(B20&gt;19968.2)*(B20&lt;20424.71)*(20424.71-B20+456.51)+(B20&gt;20424.71)*(B20&lt;22659.62)*456.51+(B20&gt;22659.62)*(B20&lt;23116.13)*(23116.13-B20))/12*$O$3</f>
        <v>3.0172591666665896</v>
      </c>
      <c r="Q20" s="128">
        <f t="shared" si="2"/>
        <v>7.4795900997934789E-2</v>
      </c>
      <c r="R20" s="46">
        <f>$P20*SUM(Fasering!$D$5)</f>
        <v>0</v>
      </c>
      <c r="S20" s="46">
        <f>$P20*SUM(Fasering!$D$5:$D$6)</f>
        <v>0.78015367144822412</v>
      </c>
      <c r="T20" s="46">
        <f>$P20*SUM(Fasering!$D$5:$D$7)</f>
        <v>1.2277760225675964</v>
      </c>
      <c r="U20" s="46">
        <f>$P20*SUM(Fasering!$D$5:$D$8)</f>
        <v>1.6753983736869689</v>
      </c>
      <c r="V20" s="46">
        <f>$P20*SUM(Fasering!$D$5:$D$9)</f>
        <v>2.1230207248063415</v>
      </c>
      <c r="W20" s="46">
        <f>$P20*SUM(Fasering!$D$5:$D$10)</f>
        <v>2.5696368155472173</v>
      </c>
      <c r="X20" s="56">
        <f>$P20*SUM(Fasering!$D$5:$D$11)</f>
        <v>3.0172591666665896</v>
      </c>
      <c r="Y20" s="126">
        <f>((B20&lt;19968.2)*456.51+(B20&gt;19968.2)*(B20&lt;20196.46)*(20196.46-B20+228.26)+(B20&gt;20196.46)*(B20&lt;22659.62)*228.26+(B20&gt;22659.62)*(B20&lt;22887.88)*(22887.88-B20))/12*$O$3</f>
        <v>0</v>
      </c>
      <c r="Z20" s="128">
        <f t="shared" si="3"/>
        <v>0</v>
      </c>
      <c r="AA20" s="55">
        <f>$Y20*SUM(Fasering!$D$5)</f>
        <v>0</v>
      </c>
      <c r="AB20" s="46">
        <f>$Y20*SUM(Fasering!$D$5:$D$6)</f>
        <v>0</v>
      </c>
      <c r="AC20" s="46">
        <f>$Y20*SUM(Fasering!$D$5:$D$7)</f>
        <v>0</v>
      </c>
      <c r="AD20" s="46">
        <f>$Y20*SUM(Fasering!$D$5:$D$8)</f>
        <v>0</v>
      </c>
      <c r="AE20" s="46">
        <f>$Y20*SUM(Fasering!$D$5:$D$9)</f>
        <v>0</v>
      </c>
      <c r="AF20" s="46">
        <f>$Y20*SUM(Fasering!$D$5:$D$10)</f>
        <v>0</v>
      </c>
      <c r="AG20" s="56">
        <f>$Y20*SUM(Fasering!$D$5:$D$11)</f>
        <v>0</v>
      </c>
      <c r="AH20" s="5">
        <f>($AK$2+(I20+R20)*12*7.57%)*SUM(Fasering!$D$5)</f>
        <v>0</v>
      </c>
      <c r="AI20" s="9">
        <f>($AK$2+(J20+S20)*12*7.57%)*SUM(Fasering!$D$5:$D$6)</f>
        <v>480.58045057065408</v>
      </c>
      <c r="AJ20" s="9">
        <f>($AK$2+(K20+T20)*12*7.57%)*SUM(Fasering!$D$5:$D$7)</f>
        <v>796.14317748319706</v>
      </c>
      <c r="AK20" s="9">
        <f>($AK$2+(L20+U20)*12*7.57%)*SUM(Fasering!$D$5:$D$8)</f>
        <v>1140.7439843190673</v>
      </c>
      <c r="AL20" s="9">
        <f>($AK$2+(M20+V20)*12*7.57%)*SUM(Fasering!$D$5:$D$9)</f>
        <v>1514.3828710782643</v>
      </c>
      <c r="AM20" s="9">
        <f>($AK$2+(N20+W20)*12*7.57%)*SUM(Fasering!$D$5:$D$10)</f>
        <v>1916.12204953999</v>
      </c>
      <c r="AN20" s="87">
        <f>($AK$2+(O20+X20)*12*7.57%)*SUM(Fasering!$D$5:$D$11)</f>
        <v>2347.7718181962</v>
      </c>
      <c r="AO20" s="5">
        <f>($AK$2+(I20+AA20)*12*7.57%)*SUM(Fasering!$D$5)</f>
        <v>0</v>
      </c>
      <c r="AP20" s="9">
        <f>($AK$2+(J20+AB20)*12*7.57%)*SUM(Fasering!$D$5:$D$6)</f>
        <v>480.39720865494991</v>
      </c>
      <c r="AQ20" s="9">
        <f>($AK$2+(K20+AC20)*12*7.57%)*SUM(Fasering!$D$5:$D$7)</f>
        <v>795.68933744657102</v>
      </c>
      <c r="AR20" s="9">
        <f>($AK$2+(L20+AD20)*12*7.57%)*SUM(Fasering!$D$5:$D$8)</f>
        <v>1139.89889874298</v>
      </c>
      <c r="AS20" s="9">
        <f>($AK$2+(M20+AE20)*12*7.57%)*SUM(Fasering!$D$5:$D$9)</f>
        <v>1513.0258925441774</v>
      </c>
      <c r="AT20" s="9">
        <f>($AK$2+(N20+AF20)*12*7.57%)*SUM(Fasering!$D$5:$D$10)</f>
        <v>1914.134087891234</v>
      </c>
      <c r="AU20" s="87">
        <f>($AK$2+(O20+AG20)*12*7.57%)*SUM(Fasering!$D$5:$D$11)</f>
        <v>2345.0309399692001</v>
      </c>
    </row>
    <row r="21" spans="1:47" ht="15" x14ac:dyDescent="0.3">
      <c r="A21" s="33">
        <f t="shared" si="4"/>
        <v>12</v>
      </c>
      <c r="B21" s="126">
        <v>24083.71</v>
      </c>
      <c r="C21" s="127"/>
      <c r="D21" s="126">
        <f>B21*$O$3</f>
        <v>30542.961022</v>
      </c>
      <c r="E21" s="128">
        <f t="shared" si="0"/>
        <v>757.14022647552417</v>
      </c>
      <c r="F21" s="126">
        <f>B21/12*$O$3</f>
        <v>2545.2467518333333</v>
      </c>
      <c r="G21" s="128">
        <f t="shared" si="1"/>
        <v>63.095018872960352</v>
      </c>
      <c r="H21" s="46">
        <f>'L4'!$H$10</f>
        <v>1609.3</v>
      </c>
      <c r="I21" s="46">
        <f>GEW!$E$12+($F21-GEW!$E$12)*SUM(Fasering!$D$5)</f>
        <v>1716.7792493333334</v>
      </c>
      <c r="J21" s="46">
        <f>GEW!$E$12+($F21-GEW!$E$12)*SUM(Fasering!$D$5:$D$6)</f>
        <v>1930.9908659194455</v>
      </c>
      <c r="K21" s="46">
        <f>GEW!$E$12+($F21-GEW!$E$12)*SUM(Fasering!$D$5:$D$7)</f>
        <v>2053.8973021288157</v>
      </c>
      <c r="L21" s="46">
        <f>GEW!$E$12+($F21-GEW!$E$12)*SUM(Fasering!$D$5:$D$8)</f>
        <v>2176.8037383381857</v>
      </c>
      <c r="M21" s="46">
        <f>GEW!$E$12+($F21-GEW!$E$12)*SUM(Fasering!$D$5:$D$9)</f>
        <v>2299.7101745475561</v>
      </c>
      <c r="N21" s="46">
        <f>GEW!$E$12+($F21-GEW!$E$12)*SUM(Fasering!$D$5:$D$10)</f>
        <v>2422.3403156239633</v>
      </c>
      <c r="O21" s="56">
        <f>GEW!$E$12+($F21-GEW!$E$12)*SUM(Fasering!$D$5:$D$11)</f>
        <v>2545.2467518333333</v>
      </c>
      <c r="P21" s="126">
        <f>((B21&lt;19968.2)*913.03+(B21&gt;19968.2)*(B21&lt;20424.71)*(20424.71-B21+456.51)+(B21&gt;20424.71)*(B21&lt;22659.62)*456.51+(B21&gt;22659.62)*(B21&lt;23116.13)*(23116.13-B21))/12*$O$3</f>
        <v>0</v>
      </c>
      <c r="Q21" s="128">
        <f t="shared" si="2"/>
        <v>0</v>
      </c>
      <c r="R21" s="46">
        <f>$P21*SUM(Fasering!$D$5)</f>
        <v>0</v>
      </c>
      <c r="S21" s="46">
        <f>$P21*SUM(Fasering!$D$5:$D$6)</f>
        <v>0</v>
      </c>
      <c r="T21" s="46">
        <f>$P21*SUM(Fasering!$D$5:$D$7)</f>
        <v>0</v>
      </c>
      <c r="U21" s="46">
        <f>$P21*SUM(Fasering!$D$5:$D$8)</f>
        <v>0</v>
      </c>
      <c r="V21" s="46">
        <f>$P21*SUM(Fasering!$D$5:$D$9)</f>
        <v>0</v>
      </c>
      <c r="W21" s="46">
        <f>$P21*SUM(Fasering!$D$5:$D$10)</f>
        <v>0</v>
      </c>
      <c r="X21" s="56">
        <f>$P21*SUM(Fasering!$D$5:$D$11)</f>
        <v>0</v>
      </c>
      <c r="Y21" s="126">
        <f>((B21&lt;19968.2)*456.51+(B21&gt;19968.2)*(B21&lt;20196.46)*(20196.46-B21+228.26)+(B21&gt;20196.46)*(B21&lt;22659.62)*228.26+(B21&gt;22659.62)*(B21&lt;22887.88)*(22887.88-B21))/12*$O$3</f>
        <v>0</v>
      </c>
      <c r="Z21" s="128">
        <f t="shared" si="3"/>
        <v>0</v>
      </c>
      <c r="AA21" s="55">
        <f>$Y21*SUM(Fasering!$D$5)</f>
        <v>0</v>
      </c>
      <c r="AB21" s="46">
        <f>$Y21*SUM(Fasering!$D$5:$D$6)</f>
        <v>0</v>
      </c>
      <c r="AC21" s="46">
        <f>$Y21*SUM(Fasering!$D$5:$D$7)</f>
        <v>0</v>
      </c>
      <c r="AD21" s="46">
        <f>$Y21*SUM(Fasering!$D$5:$D$8)</f>
        <v>0</v>
      </c>
      <c r="AE21" s="46">
        <f>$Y21*SUM(Fasering!$D$5:$D$9)</f>
        <v>0</v>
      </c>
      <c r="AF21" s="46">
        <f>$Y21*SUM(Fasering!$D$5:$D$10)</f>
        <v>0</v>
      </c>
      <c r="AG21" s="56">
        <f>$Y21*SUM(Fasering!$D$5:$D$11)</f>
        <v>0</v>
      </c>
      <c r="AH21" s="5">
        <f>($AK$2+(I21+R21)*12*7.57%)*SUM(Fasering!$D$5)</f>
        <v>0</v>
      </c>
      <c r="AI21" s="9">
        <f>($AK$2+(J21+S21)*12*7.57%)*SUM(Fasering!$D$5:$D$6)</f>
        <v>486.79065066862182</v>
      </c>
      <c r="AJ21" s="9">
        <f>($AK$2+(K21+T21)*12*7.57%)*SUM(Fasering!$D$5:$D$7)</f>
        <v>811.52414219908485</v>
      </c>
      <c r="AK21" s="9">
        <f>($AK$2+(L21+U21)*12*7.57%)*SUM(Fasering!$D$5:$D$8)</f>
        <v>1169.3845412966612</v>
      </c>
      <c r="AL21" s="9">
        <f>($AK$2+(M21+V21)*12*7.57%)*SUM(Fasering!$D$5:$D$9)</f>
        <v>1560.3718479613508</v>
      </c>
      <c r="AM21" s="9">
        <f>($AK$2+(N21+W21)*12*7.57%)*SUM(Fasering!$D$5:$D$10)</f>
        <v>1983.4954972493845</v>
      </c>
      <c r="AN21" s="87">
        <f>($AK$2+(O21+X21)*12*7.57%)*SUM(Fasering!$D$5:$D$11)</f>
        <v>2440.6621493654002</v>
      </c>
      <c r="AO21" s="5">
        <f>($AK$2+(I21+AA21)*12*7.57%)*SUM(Fasering!$D$5)</f>
        <v>0</v>
      </c>
      <c r="AP21" s="9">
        <f>($AK$2+(J21+AB21)*12*7.57%)*SUM(Fasering!$D$5:$D$6)</f>
        <v>486.79065066862182</v>
      </c>
      <c r="AQ21" s="9">
        <f>($AK$2+(K21+AC21)*12*7.57%)*SUM(Fasering!$D$5:$D$7)</f>
        <v>811.52414219908485</v>
      </c>
      <c r="AR21" s="9">
        <f>($AK$2+(L21+AD21)*12*7.57%)*SUM(Fasering!$D$5:$D$8)</f>
        <v>1169.3845412966612</v>
      </c>
      <c r="AS21" s="9">
        <f>($AK$2+(M21+AE21)*12*7.57%)*SUM(Fasering!$D$5:$D$9)</f>
        <v>1560.3718479613508</v>
      </c>
      <c r="AT21" s="9">
        <f>($AK$2+(N21+AF21)*12*7.57%)*SUM(Fasering!$D$5:$D$10)</f>
        <v>1983.4954972493845</v>
      </c>
      <c r="AU21" s="87">
        <f>($AK$2+(O21+AG21)*12*7.57%)*SUM(Fasering!$D$5:$D$11)</f>
        <v>2440.6621493654002</v>
      </c>
    </row>
    <row r="22" spans="1:47" ht="15" x14ac:dyDescent="0.3">
      <c r="A22" s="33">
        <f t="shared" si="4"/>
        <v>13</v>
      </c>
      <c r="B22" s="126">
        <v>24094.65</v>
      </c>
      <c r="C22" s="127"/>
      <c r="D22" s="126">
        <f>B22*$O$3</f>
        <v>30556.835130000003</v>
      </c>
      <c r="E22" s="128">
        <f t="shared" si="0"/>
        <v>757.48415662904472</v>
      </c>
      <c r="F22" s="126">
        <f>B22/12*$O$3</f>
        <v>2546.4029275000003</v>
      </c>
      <c r="G22" s="128">
        <f t="shared" si="1"/>
        <v>63.123679719087065</v>
      </c>
      <c r="H22" s="46">
        <f>'L4'!$H$10</f>
        <v>1609.3</v>
      </c>
      <c r="I22" s="46">
        <f>GEW!$E$12+($F22-GEW!$E$12)*SUM(Fasering!$D$5)</f>
        <v>1716.7792493333334</v>
      </c>
      <c r="J22" s="46">
        <f>GEW!$E$12+($F22-GEW!$E$12)*SUM(Fasering!$D$5:$D$6)</f>
        <v>1931.2898109690302</v>
      </c>
      <c r="K22" s="46">
        <f>GEW!$E$12+($F22-GEW!$E$12)*SUM(Fasering!$D$5:$D$7)</f>
        <v>2054.3677704190745</v>
      </c>
      <c r="L22" s="46">
        <f>GEW!$E$12+($F22-GEW!$E$12)*SUM(Fasering!$D$5:$D$8)</f>
        <v>2177.4457298691191</v>
      </c>
      <c r="M22" s="46">
        <f>GEW!$E$12+($F22-GEW!$E$12)*SUM(Fasering!$D$5:$D$9)</f>
        <v>2300.5236893191632</v>
      </c>
      <c r="N22" s="46">
        <f>GEW!$E$12+($F22-GEW!$E$12)*SUM(Fasering!$D$5:$D$10)</f>
        <v>2423.3249680499562</v>
      </c>
      <c r="O22" s="56">
        <f>GEW!$E$12+($F22-GEW!$E$12)*SUM(Fasering!$D$5:$D$11)</f>
        <v>2546.4029275000003</v>
      </c>
      <c r="P22" s="126">
        <f>((B22&lt;19968.2)*913.03+(B22&gt;19968.2)*(B22&lt;20424.71)*(20424.71-B22+456.51)+(B22&gt;20424.71)*(B22&lt;22659.62)*456.51+(B22&gt;22659.62)*(B22&lt;23116.13)*(23116.13-B22))/12*$O$3</f>
        <v>0</v>
      </c>
      <c r="Q22" s="128">
        <f t="shared" si="2"/>
        <v>0</v>
      </c>
      <c r="R22" s="46">
        <f>$P22*SUM(Fasering!$D$5)</f>
        <v>0</v>
      </c>
      <c r="S22" s="46">
        <f>$P22*SUM(Fasering!$D$5:$D$6)</f>
        <v>0</v>
      </c>
      <c r="T22" s="46">
        <f>$P22*SUM(Fasering!$D$5:$D$7)</f>
        <v>0</v>
      </c>
      <c r="U22" s="46">
        <f>$P22*SUM(Fasering!$D$5:$D$8)</f>
        <v>0</v>
      </c>
      <c r="V22" s="46">
        <f>$P22*SUM(Fasering!$D$5:$D$9)</f>
        <v>0</v>
      </c>
      <c r="W22" s="46">
        <f>$P22*SUM(Fasering!$D$5:$D$10)</f>
        <v>0</v>
      </c>
      <c r="X22" s="56">
        <f>$P22*SUM(Fasering!$D$5:$D$11)</f>
        <v>0</v>
      </c>
      <c r="Y22" s="126">
        <f>((B22&lt;19968.2)*456.51+(B22&gt;19968.2)*(B22&lt;20196.46)*(20196.46-B22+228.26)+(B22&gt;20196.46)*(B22&lt;22659.62)*228.26+(B22&gt;22659.62)*(B22&lt;22887.88)*(22887.88-B22))/12*$O$3</f>
        <v>0</v>
      </c>
      <c r="Z22" s="128">
        <f t="shared" si="3"/>
        <v>0</v>
      </c>
      <c r="AA22" s="55">
        <f>$Y22*SUM(Fasering!$D$5)</f>
        <v>0</v>
      </c>
      <c r="AB22" s="46">
        <f>$Y22*SUM(Fasering!$D$5:$D$6)</f>
        <v>0</v>
      </c>
      <c r="AC22" s="46">
        <f>$Y22*SUM(Fasering!$D$5:$D$7)</f>
        <v>0</v>
      </c>
      <c r="AD22" s="46">
        <f>$Y22*SUM(Fasering!$D$5:$D$8)</f>
        <v>0</v>
      </c>
      <c r="AE22" s="46">
        <f>$Y22*SUM(Fasering!$D$5:$D$9)</f>
        <v>0</v>
      </c>
      <c r="AF22" s="46">
        <f>$Y22*SUM(Fasering!$D$5:$D$10)</f>
        <v>0</v>
      </c>
      <c r="AG22" s="56">
        <f>$Y22*SUM(Fasering!$D$5:$D$11)</f>
        <v>0</v>
      </c>
      <c r="AH22" s="5">
        <f>($AK$2+(I22+R22)*12*7.57%)*SUM(Fasering!$D$5)</f>
        <v>0</v>
      </c>
      <c r="AI22" s="9">
        <f>($AK$2+(J22+S22)*12*7.57%)*SUM(Fasering!$D$5:$D$6)</f>
        <v>486.86086666013853</v>
      </c>
      <c r="AJ22" s="9">
        <f>($AK$2+(K22+T22)*12*7.57%)*SUM(Fasering!$D$5:$D$7)</f>
        <v>811.69804797844347</v>
      </c>
      <c r="AK22" s="9">
        <f>($AK$2+(L22+U22)*12*7.57%)*SUM(Fasering!$D$5:$D$8)</f>
        <v>1169.7083674333476</v>
      </c>
      <c r="AL22" s="9">
        <f>($AK$2+(M22+V22)*12*7.57%)*SUM(Fasering!$D$5:$D$9)</f>
        <v>1560.8918250248503</v>
      </c>
      <c r="AM22" s="9">
        <f>($AK$2+(N22+W22)*12*7.57%)*SUM(Fasering!$D$5:$D$10)</f>
        <v>1984.2572590860707</v>
      </c>
      <c r="AN22" s="87">
        <f>($AK$2+(O22+X22)*12*7.57%)*SUM(Fasering!$D$5:$D$11)</f>
        <v>2441.7124193410004</v>
      </c>
      <c r="AO22" s="5">
        <f>($AK$2+(I22+AA22)*12*7.57%)*SUM(Fasering!$D$5)</f>
        <v>0</v>
      </c>
      <c r="AP22" s="9">
        <f>($AK$2+(J22+AB22)*12*7.57%)*SUM(Fasering!$D$5:$D$6)</f>
        <v>486.86086666013853</v>
      </c>
      <c r="AQ22" s="9">
        <f>($AK$2+(K22+AC22)*12*7.57%)*SUM(Fasering!$D$5:$D$7)</f>
        <v>811.69804797844347</v>
      </c>
      <c r="AR22" s="9">
        <f>($AK$2+(L22+AD22)*12*7.57%)*SUM(Fasering!$D$5:$D$8)</f>
        <v>1169.7083674333476</v>
      </c>
      <c r="AS22" s="9">
        <f>($AK$2+(M22+AE22)*12*7.57%)*SUM(Fasering!$D$5:$D$9)</f>
        <v>1560.8918250248503</v>
      </c>
      <c r="AT22" s="9">
        <f>($AK$2+(N22+AF22)*12*7.57%)*SUM(Fasering!$D$5:$D$10)</f>
        <v>1984.2572590860707</v>
      </c>
      <c r="AU22" s="87">
        <f>($AK$2+(O22+AG22)*12*7.57%)*SUM(Fasering!$D$5:$D$11)</f>
        <v>2441.7124193410004</v>
      </c>
    </row>
    <row r="23" spans="1:47" ht="15" x14ac:dyDescent="0.3">
      <c r="A23" s="33">
        <f t="shared" si="4"/>
        <v>14</v>
      </c>
      <c r="B23" s="126">
        <v>25090.87</v>
      </c>
      <c r="C23" s="127"/>
      <c r="D23" s="126">
        <f>B23*$O$3</f>
        <v>31820.241333999998</v>
      </c>
      <c r="E23" s="128">
        <f t="shared" si="0"/>
        <v>788.80317834203845</v>
      </c>
      <c r="F23" s="126">
        <f>B23/12*$O$3</f>
        <v>2651.6867778333331</v>
      </c>
      <c r="G23" s="128">
        <f t="shared" si="1"/>
        <v>65.733598195169876</v>
      </c>
      <c r="H23" s="46">
        <f>'L4'!$H$10</f>
        <v>1609.3</v>
      </c>
      <c r="I23" s="46">
        <f>GEW!$E$12+($F23-GEW!$E$12)*SUM(Fasering!$D$5)</f>
        <v>1716.7792493333334</v>
      </c>
      <c r="J23" s="46">
        <f>GEW!$E$12+($F23-GEW!$E$12)*SUM(Fasering!$D$5:$D$6)</f>
        <v>1958.5123920748154</v>
      </c>
      <c r="K23" s="46">
        <f>GEW!$E$12+($F23-GEW!$E$12)*SUM(Fasering!$D$5:$D$7)</f>
        <v>2097.2096278342169</v>
      </c>
      <c r="L23" s="46">
        <f>GEW!$E$12+($F23-GEW!$E$12)*SUM(Fasering!$D$5:$D$8)</f>
        <v>2235.9068635936187</v>
      </c>
      <c r="M23" s="46">
        <f>GEW!$E$12+($F23-GEW!$E$12)*SUM(Fasering!$D$5:$D$9)</f>
        <v>2374.60409935302</v>
      </c>
      <c r="N23" s="46">
        <f>GEW!$E$12+($F23-GEW!$E$12)*SUM(Fasering!$D$5:$D$10)</f>
        <v>2512.9895420739317</v>
      </c>
      <c r="O23" s="56">
        <f>GEW!$E$12+($F23-GEW!$E$12)*SUM(Fasering!$D$5:$D$11)</f>
        <v>2651.6867778333331</v>
      </c>
      <c r="P23" s="126">
        <f>((B23&lt;19968.2)*913.03+(B23&gt;19968.2)*(B23&lt;20424.71)*(20424.71-B23+456.51)+(B23&gt;20424.71)*(B23&lt;22659.62)*456.51+(B23&gt;22659.62)*(B23&lt;23116.13)*(23116.13-B23))/12*$O$3</f>
        <v>0</v>
      </c>
      <c r="Q23" s="128">
        <f t="shared" si="2"/>
        <v>0</v>
      </c>
      <c r="R23" s="46">
        <f>$P23*SUM(Fasering!$D$5)</f>
        <v>0</v>
      </c>
      <c r="S23" s="46">
        <f>$P23*SUM(Fasering!$D$5:$D$6)</f>
        <v>0</v>
      </c>
      <c r="T23" s="46">
        <f>$P23*SUM(Fasering!$D$5:$D$7)</f>
        <v>0</v>
      </c>
      <c r="U23" s="46">
        <f>$P23*SUM(Fasering!$D$5:$D$8)</f>
        <v>0</v>
      </c>
      <c r="V23" s="46">
        <f>$P23*SUM(Fasering!$D$5:$D$9)</f>
        <v>0</v>
      </c>
      <c r="W23" s="46">
        <f>$P23*SUM(Fasering!$D$5:$D$10)</f>
        <v>0</v>
      </c>
      <c r="X23" s="56">
        <f>$P23*SUM(Fasering!$D$5:$D$11)</f>
        <v>0</v>
      </c>
      <c r="Y23" s="126">
        <f>((B23&lt;19968.2)*456.51+(B23&gt;19968.2)*(B23&lt;20196.46)*(20196.46-B23+228.26)+(B23&gt;20196.46)*(B23&lt;22659.62)*228.26+(B23&gt;22659.62)*(B23&lt;22887.88)*(22887.88-B23))/12*$O$3</f>
        <v>0</v>
      </c>
      <c r="Z23" s="128">
        <f t="shared" si="3"/>
        <v>0</v>
      </c>
      <c r="AA23" s="55">
        <f>$Y23*SUM(Fasering!$D$5)</f>
        <v>0</v>
      </c>
      <c r="AB23" s="46">
        <f>$Y23*SUM(Fasering!$D$5:$D$6)</f>
        <v>0</v>
      </c>
      <c r="AC23" s="46">
        <f>$Y23*SUM(Fasering!$D$5:$D$7)</f>
        <v>0</v>
      </c>
      <c r="AD23" s="46">
        <f>$Y23*SUM(Fasering!$D$5:$D$8)</f>
        <v>0</v>
      </c>
      <c r="AE23" s="46">
        <f>$Y23*SUM(Fasering!$D$5:$D$9)</f>
        <v>0</v>
      </c>
      <c r="AF23" s="46">
        <f>$Y23*SUM(Fasering!$D$5:$D$10)</f>
        <v>0</v>
      </c>
      <c r="AG23" s="56">
        <f>$Y23*SUM(Fasering!$D$5:$D$11)</f>
        <v>0</v>
      </c>
      <c r="AH23" s="5">
        <f>($AK$2+(I23+R23)*12*7.57%)*SUM(Fasering!$D$5)</f>
        <v>0</v>
      </c>
      <c r="AI23" s="9">
        <f>($AK$2+(J23+S23)*12*7.57%)*SUM(Fasering!$D$5:$D$6)</f>
        <v>493.25488631907882</v>
      </c>
      <c r="AJ23" s="9">
        <f>($AK$2+(K23+T23)*12*7.57%)*SUM(Fasering!$D$5:$D$7)</f>
        <v>827.53428340007417</v>
      </c>
      <c r="AK23" s="9">
        <f>($AK$2+(L23+U23)*12*7.57%)*SUM(Fasering!$D$5:$D$8)</f>
        <v>1199.1966740046062</v>
      </c>
      <c r="AL23" s="9">
        <f>($AK$2+(M23+V23)*12*7.57%)*SUM(Fasering!$D$5:$D$9)</f>
        <v>1608.2420581326737</v>
      </c>
      <c r="AM23" s="9">
        <f>($AK$2+(N23+W23)*12*7.57%)*SUM(Fasering!$D$5:$D$10)</f>
        <v>2053.6249352234986</v>
      </c>
      <c r="AN23" s="87">
        <f>($AK$2+(O23+X23)*12*7.57%)*SUM(Fasering!$D$5:$D$11)</f>
        <v>2537.3522689838001</v>
      </c>
      <c r="AO23" s="5">
        <f>($AK$2+(I23+AA23)*12*7.57%)*SUM(Fasering!$D$5)</f>
        <v>0</v>
      </c>
      <c r="AP23" s="9">
        <f>($AK$2+(J23+AB23)*12*7.57%)*SUM(Fasering!$D$5:$D$6)</f>
        <v>493.25488631907882</v>
      </c>
      <c r="AQ23" s="9">
        <f>($AK$2+(K23+AC23)*12*7.57%)*SUM(Fasering!$D$5:$D$7)</f>
        <v>827.53428340007417</v>
      </c>
      <c r="AR23" s="9">
        <f>($AK$2+(L23+AD23)*12*7.57%)*SUM(Fasering!$D$5:$D$8)</f>
        <v>1199.1966740046062</v>
      </c>
      <c r="AS23" s="9">
        <f>($AK$2+(M23+AE23)*12*7.57%)*SUM(Fasering!$D$5:$D$9)</f>
        <v>1608.2420581326737</v>
      </c>
      <c r="AT23" s="9">
        <f>($AK$2+(N23+AF23)*12*7.57%)*SUM(Fasering!$D$5:$D$10)</f>
        <v>2053.6249352234986</v>
      </c>
      <c r="AU23" s="87">
        <f>($AK$2+(O23+AG23)*12*7.57%)*SUM(Fasering!$D$5:$D$11)</f>
        <v>2537.3522689838001</v>
      </c>
    </row>
    <row r="24" spans="1:47" ht="15" x14ac:dyDescent="0.3">
      <c r="A24" s="33">
        <f t="shared" si="4"/>
        <v>15</v>
      </c>
      <c r="B24" s="126">
        <v>25101.68</v>
      </c>
      <c r="C24" s="127"/>
      <c r="D24" s="126">
        <f>B24*$O$3</f>
        <v>31833.950575999999</v>
      </c>
      <c r="E24" s="128">
        <f t="shared" si="0"/>
        <v>789.14302157417342</v>
      </c>
      <c r="F24" s="126">
        <f>B24/12*$O$3</f>
        <v>2652.8292146666668</v>
      </c>
      <c r="G24" s="128">
        <f t="shared" si="1"/>
        <v>65.761918464514451</v>
      </c>
      <c r="H24" s="46">
        <f>'L4'!$H$10</f>
        <v>1609.3</v>
      </c>
      <c r="I24" s="46">
        <f>GEW!$E$12+($F24-GEW!$E$12)*SUM(Fasering!$D$5)</f>
        <v>1716.7792493333334</v>
      </c>
      <c r="J24" s="46">
        <f>GEW!$E$12+($F24-GEW!$E$12)*SUM(Fasering!$D$5:$D$6)</f>
        <v>1958.8077847609225</v>
      </c>
      <c r="K24" s="46">
        <f>GEW!$E$12+($F24-GEW!$E$12)*SUM(Fasering!$D$5:$D$7)</f>
        <v>2097.6745055506431</v>
      </c>
      <c r="L24" s="46">
        <f>GEW!$E$12+($F24-GEW!$E$12)*SUM(Fasering!$D$5:$D$8)</f>
        <v>2236.5412263403632</v>
      </c>
      <c r="M24" s="46">
        <f>GEW!$E$12+($F24-GEW!$E$12)*SUM(Fasering!$D$5:$D$9)</f>
        <v>2375.4079471300838</v>
      </c>
      <c r="N24" s="46">
        <f>GEW!$E$12+($F24-GEW!$E$12)*SUM(Fasering!$D$5:$D$10)</f>
        <v>2513.9624938769466</v>
      </c>
      <c r="O24" s="56">
        <f>GEW!$E$12+($F24-GEW!$E$12)*SUM(Fasering!$D$5:$D$11)</f>
        <v>2652.8292146666668</v>
      </c>
      <c r="P24" s="126">
        <f>((B24&lt;19968.2)*913.03+(B24&gt;19968.2)*(B24&lt;20424.71)*(20424.71-B24+456.51)+(B24&gt;20424.71)*(B24&lt;22659.62)*456.51+(B24&gt;22659.62)*(B24&lt;23116.13)*(23116.13-B24))/12*$O$3</f>
        <v>0</v>
      </c>
      <c r="Q24" s="128">
        <f t="shared" si="2"/>
        <v>0</v>
      </c>
      <c r="R24" s="46">
        <f>$P24*SUM(Fasering!$D$5)</f>
        <v>0</v>
      </c>
      <c r="S24" s="46">
        <f>$P24*SUM(Fasering!$D$5:$D$6)</f>
        <v>0</v>
      </c>
      <c r="T24" s="46">
        <f>$P24*SUM(Fasering!$D$5:$D$7)</f>
        <v>0</v>
      </c>
      <c r="U24" s="46">
        <f>$P24*SUM(Fasering!$D$5:$D$8)</f>
        <v>0</v>
      </c>
      <c r="V24" s="46">
        <f>$P24*SUM(Fasering!$D$5:$D$9)</f>
        <v>0</v>
      </c>
      <c r="W24" s="46">
        <f>$P24*SUM(Fasering!$D$5:$D$10)</f>
        <v>0</v>
      </c>
      <c r="X24" s="56">
        <f>$P24*SUM(Fasering!$D$5:$D$11)</f>
        <v>0</v>
      </c>
      <c r="Y24" s="126">
        <f>((B24&lt;19968.2)*456.51+(B24&gt;19968.2)*(B24&lt;20196.46)*(20196.46-B24+228.26)+(B24&gt;20196.46)*(B24&lt;22659.62)*228.26+(B24&gt;22659.62)*(B24&lt;22887.88)*(22887.88-B24))/12*$O$3</f>
        <v>0</v>
      </c>
      <c r="Z24" s="128">
        <f t="shared" si="3"/>
        <v>0</v>
      </c>
      <c r="AA24" s="55">
        <f>$Y24*SUM(Fasering!$D$5)</f>
        <v>0</v>
      </c>
      <c r="AB24" s="46">
        <f>$Y24*SUM(Fasering!$D$5:$D$6)</f>
        <v>0</v>
      </c>
      <c r="AC24" s="46">
        <f>$Y24*SUM(Fasering!$D$5:$D$7)</f>
        <v>0</v>
      </c>
      <c r="AD24" s="46">
        <f>$Y24*SUM(Fasering!$D$5:$D$8)</f>
        <v>0</v>
      </c>
      <c r="AE24" s="46">
        <f>$Y24*SUM(Fasering!$D$5:$D$9)</f>
        <v>0</v>
      </c>
      <c r="AF24" s="46">
        <f>$Y24*SUM(Fasering!$D$5:$D$10)</f>
        <v>0</v>
      </c>
      <c r="AG24" s="56">
        <f>$Y24*SUM(Fasering!$D$5:$D$11)</f>
        <v>0</v>
      </c>
      <c r="AH24" s="5">
        <f>($AK$2+(I24+R24)*12*7.57%)*SUM(Fasering!$D$5)</f>
        <v>0</v>
      </c>
      <c r="AI24" s="9">
        <f>($AK$2+(J24+S24)*12*7.57%)*SUM(Fasering!$D$5:$D$6)</f>
        <v>493.32426793409678</v>
      </c>
      <c r="AJ24" s="9">
        <f>($AK$2+(K24+T24)*12*7.57%)*SUM(Fasering!$D$5:$D$7)</f>
        <v>827.70612265737464</v>
      </c>
      <c r="AK24" s="9">
        <f>($AK$2+(L24+U24)*12*7.57%)*SUM(Fasering!$D$5:$D$8)</f>
        <v>1199.5166521159022</v>
      </c>
      <c r="AL24" s="9">
        <f>($AK$2+(M24+V24)*12*7.57%)*SUM(Fasering!$D$5:$D$9)</f>
        <v>1608.7558563096791</v>
      </c>
      <c r="AM24" s="9">
        <f>($AK$2+(N24+W24)*12*7.57%)*SUM(Fasering!$D$5:$D$10)</f>
        <v>2054.3776450456721</v>
      </c>
      <c r="AN24" s="87">
        <f>($AK$2+(O24+X24)*12*7.57%)*SUM(Fasering!$D$5:$D$11)</f>
        <v>2538.3900586032005</v>
      </c>
      <c r="AO24" s="5">
        <f>($AK$2+(I24+AA24)*12*7.57%)*SUM(Fasering!$D$5)</f>
        <v>0</v>
      </c>
      <c r="AP24" s="9">
        <f>($AK$2+(J24+AB24)*12*7.57%)*SUM(Fasering!$D$5:$D$6)</f>
        <v>493.32426793409678</v>
      </c>
      <c r="AQ24" s="9">
        <f>($AK$2+(K24+AC24)*12*7.57%)*SUM(Fasering!$D$5:$D$7)</f>
        <v>827.70612265737464</v>
      </c>
      <c r="AR24" s="9">
        <f>($AK$2+(L24+AD24)*12*7.57%)*SUM(Fasering!$D$5:$D$8)</f>
        <v>1199.5166521159022</v>
      </c>
      <c r="AS24" s="9">
        <f>($AK$2+(M24+AE24)*12*7.57%)*SUM(Fasering!$D$5:$D$9)</f>
        <v>1608.7558563096791</v>
      </c>
      <c r="AT24" s="9">
        <f>($AK$2+(N24+AF24)*12*7.57%)*SUM(Fasering!$D$5:$D$10)</f>
        <v>2054.3776450456721</v>
      </c>
      <c r="AU24" s="87">
        <f>($AK$2+(O24+AG24)*12*7.57%)*SUM(Fasering!$D$5:$D$11)</f>
        <v>2538.3900586032005</v>
      </c>
    </row>
    <row r="25" spans="1:47" ht="15" x14ac:dyDescent="0.3">
      <c r="A25" s="33">
        <f t="shared" si="4"/>
        <v>16</v>
      </c>
      <c r="B25" s="126">
        <v>26097.9</v>
      </c>
      <c r="C25" s="127"/>
      <c r="D25" s="126">
        <f>B25*$O$3</f>
        <v>33097.356780000002</v>
      </c>
      <c r="E25" s="128">
        <f t="shared" si="0"/>
        <v>820.46204328716738</v>
      </c>
      <c r="F25" s="126">
        <f>B25/12*$O$3</f>
        <v>2758.1130650000005</v>
      </c>
      <c r="G25" s="128">
        <f t="shared" si="1"/>
        <v>68.371836940597291</v>
      </c>
      <c r="H25" s="46">
        <f>'L4'!$H$10</f>
        <v>1609.3</v>
      </c>
      <c r="I25" s="46">
        <f>GEW!$E$12+($F25-GEW!$E$12)*SUM(Fasering!$D$5)</f>
        <v>1716.7792493333334</v>
      </c>
      <c r="J25" s="46">
        <f>GEW!$E$12+($F25-GEW!$E$12)*SUM(Fasering!$D$5:$D$6)</f>
        <v>1986.0303658667081</v>
      </c>
      <c r="K25" s="46">
        <f>GEW!$E$12+($F25-GEW!$E$12)*SUM(Fasering!$D$5:$D$7)</f>
        <v>2140.5163629657859</v>
      </c>
      <c r="L25" s="46">
        <f>GEW!$E$12+($F25-GEW!$E$12)*SUM(Fasering!$D$5:$D$8)</f>
        <v>2295.0023600648638</v>
      </c>
      <c r="M25" s="46">
        <f>GEW!$E$12+($F25-GEW!$E$12)*SUM(Fasering!$D$5:$D$9)</f>
        <v>2449.4883571639411</v>
      </c>
      <c r="N25" s="46">
        <f>GEW!$E$12+($F25-GEW!$E$12)*SUM(Fasering!$D$5:$D$10)</f>
        <v>2603.6270679009226</v>
      </c>
      <c r="O25" s="56">
        <f>GEW!$E$12+($F25-GEW!$E$12)*SUM(Fasering!$D$5:$D$11)</f>
        <v>2758.1130650000005</v>
      </c>
      <c r="P25" s="126">
        <f>((B25&lt;19968.2)*913.03+(B25&gt;19968.2)*(B25&lt;20424.71)*(20424.71-B25+456.51)+(B25&gt;20424.71)*(B25&lt;22659.62)*456.51+(B25&gt;22659.62)*(B25&lt;23116.13)*(23116.13-B25))/12*$O$3</f>
        <v>0</v>
      </c>
      <c r="Q25" s="128">
        <f t="shared" si="2"/>
        <v>0</v>
      </c>
      <c r="R25" s="46">
        <f>$P25*SUM(Fasering!$D$5)</f>
        <v>0</v>
      </c>
      <c r="S25" s="46">
        <f>$P25*SUM(Fasering!$D$5:$D$6)</f>
        <v>0</v>
      </c>
      <c r="T25" s="46">
        <f>$P25*SUM(Fasering!$D$5:$D$7)</f>
        <v>0</v>
      </c>
      <c r="U25" s="46">
        <f>$P25*SUM(Fasering!$D$5:$D$8)</f>
        <v>0</v>
      </c>
      <c r="V25" s="46">
        <f>$P25*SUM(Fasering!$D$5:$D$9)</f>
        <v>0</v>
      </c>
      <c r="W25" s="46">
        <f>$P25*SUM(Fasering!$D$5:$D$10)</f>
        <v>0</v>
      </c>
      <c r="X25" s="56">
        <f>$P25*SUM(Fasering!$D$5:$D$11)</f>
        <v>0</v>
      </c>
      <c r="Y25" s="126">
        <f>((B25&lt;19968.2)*456.51+(B25&gt;19968.2)*(B25&lt;20196.46)*(20196.46-B25+228.26)+(B25&gt;20196.46)*(B25&lt;22659.62)*228.26+(B25&gt;22659.62)*(B25&lt;22887.88)*(22887.88-B25))/12*$O$3</f>
        <v>0</v>
      </c>
      <c r="Z25" s="128">
        <f t="shared" si="3"/>
        <v>0</v>
      </c>
      <c r="AA25" s="55">
        <f>$Y25*SUM(Fasering!$D$5)</f>
        <v>0</v>
      </c>
      <c r="AB25" s="46">
        <f>$Y25*SUM(Fasering!$D$5:$D$6)</f>
        <v>0</v>
      </c>
      <c r="AC25" s="46">
        <f>$Y25*SUM(Fasering!$D$5:$D$7)</f>
        <v>0</v>
      </c>
      <c r="AD25" s="46">
        <f>$Y25*SUM(Fasering!$D$5:$D$8)</f>
        <v>0</v>
      </c>
      <c r="AE25" s="46">
        <f>$Y25*SUM(Fasering!$D$5:$D$9)</f>
        <v>0</v>
      </c>
      <c r="AF25" s="46">
        <f>$Y25*SUM(Fasering!$D$5:$D$10)</f>
        <v>0</v>
      </c>
      <c r="AG25" s="56">
        <f>$Y25*SUM(Fasering!$D$5:$D$11)</f>
        <v>0</v>
      </c>
      <c r="AH25" s="5">
        <f>($AK$2+(I25+R25)*12*7.57%)*SUM(Fasering!$D$5)</f>
        <v>0</v>
      </c>
      <c r="AI25" s="9">
        <f>($AK$2+(J25+S25)*12*7.57%)*SUM(Fasering!$D$5:$D$6)</f>
        <v>499.71828759303719</v>
      </c>
      <c r="AJ25" s="9">
        <f>($AK$2+(K25+T25)*12*7.57%)*SUM(Fasering!$D$5:$D$7)</f>
        <v>843.54235807900579</v>
      </c>
      <c r="AK25" s="9">
        <f>($AK$2+(L25+U25)*12*7.57%)*SUM(Fasering!$D$5:$D$8)</f>
        <v>1229.004958687161</v>
      </c>
      <c r="AL25" s="9">
        <f>($AK$2+(M25+V25)*12*7.57%)*SUM(Fasering!$D$5:$D$9)</f>
        <v>1656.1060894175027</v>
      </c>
      <c r="AM25" s="9">
        <f>($AK$2+(N25+W25)*12*7.57%)*SUM(Fasering!$D$5:$D$10)</f>
        <v>2123.7453211831003</v>
      </c>
      <c r="AN25" s="87">
        <f>($AK$2+(O25+X25)*12*7.57%)*SUM(Fasering!$D$5:$D$11)</f>
        <v>2634.0299082460001</v>
      </c>
      <c r="AO25" s="5">
        <f>($AK$2+(I25+AA25)*12*7.57%)*SUM(Fasering!$D$5)</f>
        <v>0</v>
      </c>
      <c r="AP25" s="9">
        <f>($AK$2+(J25+AB25)*12*7.57%)*SUM(Fasering!$D$5:$D$6)</f>
        <v>499.71828759303719</v>
      </c>
      <c r="AQ25" s="9">
        <f>($AK$2+(K25+AC25)*12*7.57%)*SUM(Fasering!$D$5:$D$7)</f>
        <v>843.54235807900579</v>
      </c>
      <c r="AR25" s="9">
        <f>($AK$2+(L25+AD25)*12*7.57%)*SUM(Fasering!$D$5:$D$8)</f>
        <v>1229.004958687161</v>
      </c>
      <c r="AS25" s="9">
        <f>($AK$2+(M25+AE25)*12*7.57%)*SUM(Fasering!$D$5:$D$9)</f>
        <v>1656.1060894175027</v>
      </c>
      <c r="AT25" s="9">
        <f>($AK$2+(N25+AF25)*12*7.57%)*SUM(Fasering!$D$5:$D$10)</f>
        <v>2123.7453211831003</v>
      </c>
      <c r="AU25" s="87">
        <f>($AK$2+(O25+AG25)*12*7.57%)*SUM(Fasering!$D$5:$D$11)</f>
        <v>2634.0299082460001</v>
      </c>
    </row>
    <row r="26" spans="1:47" ht="15" x14ac:dyDescent="0.3">
      <c r="A26" s="33">
        <f t="shared" si="4"/>
        <v>17</v>
      </c>
      <c r="B26" s="126">
        <v>26108.75</v>
      </c>
      <c r="C26" s="127"/>
      <c r="D26" s="126">
        <f>B26*$O$3</f>
        <v>33111.116750000001</v>
      </c>
      <c r="E26" s="128">
        <f t="shared" si="0"/>
        <v>820.80314403357477</v>
      </c>
      <c r="F26" s="126">
        <f>B26/12*$O$3</f>
        <v>2759.2597291666666</v>
      </c>
      <c r="G26" s="128">
        <f t="shared" si="1"/>
        <v>68.400262002797888</v>
      </c>
      <c r="H26" s="46">
        <f>'L4'!$H$10</f>
        <v>1609.3</v>
      </c>
      <c r="I26" s="46">
        <f>GEW!$E$12+($F26-GEW!$E$12)*SUM(Fasering!$D$5)</f>
        <v>1716.7792493333334</v>
      </c>
      <c r="J26" s="46">
        <f>GEW!$E$12+($F26-GEW!$E$12)*SUM(Fasering!$D$5:$D$6)</f>
        <v>1986.326851587731</v>
      </c>
      <c r="K26" s="46">
        <f>GEW!$E$12+($F26-GEW!$E$12)*SUM(Fasering!$D$5:$D$7)</f>
        <v>2140.9829608587752</v>
      </c>
      <c r="L26" s="46">
        <f>GEW!$E$12+($F26-GEW!$E$12)*SUM(Fasering!$D$5:$D$8)</f>
        <v>2295.6390701298196</v>
      </c>
      <c r="M26" s="46">
        <f>GEW!$E$12+($F26-GEW!$E$12)*SUM(Fasering!$D$5:$D$9)</f>
        <v>2450.2951794008641</v>
      </c>
      <c r="N26" s="46">
        <f>GEW!$E$12+($F26-GEW!$E$12)*SUM(Fasering!$D$5:$D$10)</f>
        <v>2604.6036198956226</v>
      </c>
      <c r="O26" s="56">
        <f>GEW!$E$12+($F26-GEW!$E$12)*SUM(Fasering!$D$5:$D$11)</f>
        <v>2759.2597291666666</v>
      </c>
      <c r="P26" s="126">
        <f>((B26&lt;19968.2)*913.03+(B26&gt;19968.2)*(B26&lt;20424.71)*(20424.71-B26+456.51)+(B26&gt;20424.71)*(B26&lt;22659.62)*456.51+(B26&gt;22659.62)*(B26&lt;23116.13)*(23116.13-B26))/12*$O$3</f>
        <v>0</v>
      </c>
      <c r="Q26" s="128">
        <f t="shared" si="2"/>
        <v>0</v>
      </c>
      <c r="R26" s="46">
        <f>$P26*SUM(Fasering!$D$5)</f>
        <v>0</v>
      </c>
      <c r="S26" s="46">
        <f>$P26*SUM(Fasering!$D$5:$D$6)</f>
        <v>0</v>
      </c>
      <c r="T26" s="46">
        <f>$P26*SUM(Fasering!$D$5:$D$7)</f>
        <v>0</v>
      </c>
      <c r="U26" s="46">
        <f>$P26*SUM(Fasering!$D$5:$D$8)</f>
        <v>0</v>
      </c>
      <c r="V26" s="46">
        <f>$P26*SUM(Fasering!$D$5:$D$9)</f>
        <v>0</v>
      </c>
      <c r="W26" s="46">
        <f>$P26*SUM(Fasering!$D$5:$D$10)</f>
        <v>0</v>
      </c>
      <c r="X26" s="56">
        <f>$P26*SUM(Fasering!$D$5:$D$11)</f>
        <v>0</v>
      </c>
      <c r="Y26" s="126">
        <f>((B26&lt;19968.2)*456.51+(B26&gt;19968.2)*(B26&lt;20196.46)*(20196.46-B26+228.26)+(B26&gt;20196.46)*(B26&lt;22659.62)*228.26+(B26&gt;22659.62)*(B26&lt;22887.88)*(22887.88-B26))/12*$O$3</f>
        <v>0</v>
      </c>
      <c r="Z26" s="128">
        <f t="shared" si="3"/>
        <v>0</v>
      </c>
      <c r="AA26" s="55">
        <f>$Y26*SUM(Fasering!$D$5)</f>
        <v>0</v>
      </c>
      <c r="AB26" s="46">
        <f>$Y26*SUM(Fasering!$D$5:$D$6)</f>
        <v>0</v>
      </c>
      <c r="AC26" s="46">
        <f>$Y26*SUM(Fasering!$D$5:$D$7)</f>
        <v>0</v>
      </c>
      <c r="AD26" s="46">
        <f>$Y26*SUM(Fasering!$D$5:$D$8)</f>
        <v>0</v>
      </c>
      <c r="AE26" s="46">
        <f>$Y26*SUM(Fasering!$D$5:$D$9)</f>
        <v>0</v>
      </c>
      <c r="AF26" s="46">
        <f>$Y26*SUM(Fasering!$D$5:$D$10)</f>
        <v>0</v>
      </c>
      <c r="AG26" s="56">
        <f>$Y26*SUM(Fasering!$D$5:$D$11)</f>
        <v>0</v>
      </c>
      <c r="AH26" s="5">
        <f>($AK$2+(I26+R26)*12*7.57%)*SUM(Fasering!$D$5)</f>
        <v>0</v>
      </c>
      <c r="AI26" s="9">
        <f>($AK$2+(J26+S26)*12*7.57%)*SUM(Fasering!$D$5:$D$6)</f>
        <v>499.7879259392854</v>
      </c>
      <c r="AJ26" s="9">
        <f>($AK$2+(K26+T26)*12*7.57%)*SUM(Fasering!$D$5:$D$7)</f>
        <v>843.71483318924697</v>
      </c>
      <c r="AK26" s="9">
        <f>($AK$2+(L26+U26)*12*7.57%)*SUM(Fasering!$D$5:$D$8)</f>
        <v>1229.3261208062693</v>
      </c>
      <c r="AL26" s="9">
        <f>($AK$2+(M26+V26)*12*7.57%)*SUM(Fasering!$D$5:$D$9)</f>
        <v>1656.6217887903522</v>
      </c>
      <c r="AM26" s="9">
        <f>($AK$2+(N26+W26)*12*7.57%)*SUM(Fasering!$D$5:$D$10)</f>
        <v>2124.5008162405088</v>
      </c>
      <c r="AN26" s="87">
        <f>($AK$2+(O26+X26)*12*7.57%)*SUM(Fasering!$D$5:$D$11)</f>
        <v>2635.071537975</v>
      </c>
      <c r="AO26" s="5">
        <f>($AK$2+(I26+AA26)*12*7.57%)*SUM(Fasering!$D$5)</f>
        <v>0</v>
      </c>
      <c r="AP26" s="9">
        <f>($AK$2+(J26+AB26)*12*7.57%)*SUM(Fasering!$D$5:$D$6)</f>
        <v>499.7879259392854</v>
      </c>
      <c r="AQ26" s="9">
        <f>($AK$2+(K26+AC26)*12*7.57%)*SUM(Fasering!$D$5:$D$7)</f>
        <v>843.71483318924697</v>
      </c>
      <c r="AR26" s="9">
        <f>($AK$2+(L26+AD26)*12*7.57%)*SUM(Fasering!$D$5:$D$8)</f>
        <v>1229.3261208062693</v>
      </c>
      <c r="AS26" s="9">
        <f>($AK$2+(M26+AE26)*12*7.57%)*SUM(Fasering!$D$5:$D$9)</f>
        <v>1656.6217887903522</v>
      </c>
      <c r="AT26" s="9">
        <f>($AK$2+(N26+AF26)*12*7.57%)*SUM(Fasering!$D$5:$D$10)</f>
        <v>2124.5008162405088</v>
      </c>
      <c r="AU26" s="87">
        <f>($AK$2+(O26+AG26)*12*7.57%)*SUM(Fasering!$D$5:$D$11)</f>
        <v>2635.071537975</v>
      </c>
    </row>
    <row r="27" spans="1:47" ht="15" x14ac:dyDescent="0.3">
      <c r="A27" s="33">
        <f t="shared" si="4"/>
        <v>18</v>
      </c>
      <c r="B27" s="126">
        <v>27104.959999999999</v>
      </c>
      <c r="C27" s="127"/>
      <c r="D27" s="126">
        <f>B27*$O$3</f>
        <v>34374.510272</v>
      </c>
      <c r="E27" s="128">
        <f t="shared" si="0"/>
        <v>852.12185136800042</v>
      </c>
      <c r="F27" s="126">
        <f>B27/12*$O$3</f>
        <v>2864.5425226666662</v>
      </c>
      <c r="G27" s="128">
        <f t="shared" si="1"/>
        <v>71.010154280666683</v>
      </c>
      <c r="H27" s="46">
        <f>'L4'!$H$10</f>
        <v>1609.3</v>
      </c>
      <c r="I27" s="46">
        <f>GEW!$E$12+($F27-GEW!$E$12)*SUM(Fasering!$D$5)</f>
        <v>1716.7792493333334</v>
      </c>
      <c r="J27" s="46">
        <f>GEW!$E$12+($F27-GEW!$E$12)*SUM(Fasering!$D$5:$D$6)</f>
        <v>2013.5491594347873</v>
      </c>
      <c r="K27" s="46">
        <f>GEW!$E$12+($F27-GEW!$E$12)*SUM(Fasering!$D$5:$D$7)</f>
        <v>2183.8243882297766</v>
      </c>
      <c r="L27" s="46">
        <f>GEW!$E$12+($F27-GEW!$E$12)*SUM(Fasering!$D$5:$D$8)</f>
        <v>2354.0996170247663</v>
      </c>
      <c r="M27" s="46">
        <f>GEW!$E$12+($F27-GEW!$E$12)*SUM(Fasering!$D$5:$D$9)</f>
        <v>2524.374845819756</v>
      </c>
      <c r="N27" s="46">
        <f>GEW!$E$12+($F27-GEW!$E$12)*SUM(Fasering!$D$5:$D$10)</f>
        <v>2694.2672938716769</v>
      </c>
      <c r="O27" s="56">
        <f>GEW!$E$12+($F27-GEW!$E$12)*SUM(Fasering!$D$5:$D$11)</f>
        <v>2864.5425226666662</v>
      </c>
      <c r="P27" s="126">
        <f>((B27&lt;19968.2)*913.03+(B27&gt;19968.2)*(B27&lt;20424.71)*(20424.71-B27+456.51)+(B27&gt;20424.71)*(B27&lt;22659.62)*456.51+(B27&gt;22659.62)*(B27&lt;23116.13)*(23116.13-B27))/12*$O$3</f>
        <v>0</v>
      </c>
      <c r="Q27" s="128">
        <f t="shared" si="2"/>
        <v>0</v>
      </c>
      <c r="R27" s="46">
        <f>$P27*SUM(Fasering!$D$5)</f>
        <v>0</v>
      </c>
      <c r="S27" s="46">
        <f>$P27*SUM(Fasering!$D$5:$D$6)</f>
        <v>0</v>
      </c>
      <c r="T27" s="46">
        <f>$P27*SUM(Fasering!$D$5:$D$7)</f>
        <v>0</v>
      </c>
      <c r="U27" s="46">
        <f>$P27*SUM(Fasering!$D$5:$D$8)</f>
        <v>0</v>
      </c>
      <c r="V27" s="46">
        <f>$P27*SUM(Fasering!$D$5:$D$9)</f>
        <v>0</v>
      </c>
      <c r="W27" s="46">
        <f>$P27*SUM(Fasering!$D$5:$D$10)</f>
        <v>0</v>
      </c>
      <c r="X27" s="56">
        <f>$P27*SUM(Fasering!$D$5:$D$11)</f>
        <v>0</v>
      </c>
      <c r="Y27" s="126">
        <f>((B27&lt;19968.2)*456.51+(B27&gt;19968.2)*(B27&lt;20196.46)*(20196.46-B27+228.26)+(B27&gt;20196.46)*(B27&lt;22659.62)*228.26+(B27&gt;22659.62)*(B27&lt;22887.88)*(22887.88-B27))/12*$O$3</f>
        <v>0</v>
      </c>
      <c r="Z27" s="128">
        <f t="shared" si="3"/>
        <v>0</v>
      </c>
      <c r="AA27" s="55">
        <f>$Y27*SUM(Fasering!$D$5)</f>
        <v>0</v>
      </c>
      <c r="AB27" s="46">
        <f>$Y27*SUM(Fasering!$D$5:$D$6)</f>
        <v>0</v>
      </c>
      <c r="AC27" s="46">
        <f>$Y27*SUM(Fasering!$D$5:$D$7)</f>
        <v>0</v>
      </c>
      <c r="AD27" s="46">
        <f>$Y27*SUM(Fasering!$D$5:$D$8)</f>
        <v>0</v>
      </c>
      <c r="AE27" s="46">
        <f>$Y27*SUM(Fasering!$D$5:$D$9)</f>
        <v>0</v>
      </c>
      <c r="AF27" s="46">
        <f>$Y27*SUM(Fasering!$D$5:$D$10)</f>
        <v>0</v>
      </c>
      <c r="AG27" s="56">
        <f>$Y27*SUM(Fasering!$D$5:$D$11)</f>
        <v>0</v>
      </c>
      <c r="AH27" s="5">
        <f>($AK$2+(I27+R27)*12*7.57%)*SUM(Fasering!$D$5)</f>
        <v>0</v>
      </c>
      <c r="AI27" s="9">
        <f>($AK$2+(J27+S27)*12*7.57%)*SUM(Fasering!$D$5:$D$6)</f>
        <v>506.18188141541816</v>
      </c>
      <c r="AJ27" s="9">
        <f>($AK$2+(K27+T27)*12*7.57%)*SUM(Fasering!$D$5:$D$7)</f>
        <v>859.55090964764247</v>
      </c>
      <c r="AK27" s="9">
        <f>($AK$2+(L27+U27)*12*7.57%)*SUM(Fasering!$D$5:$D$8)</f>
        <v>1258.8141313755746</v>
      </c>
      <c r="AL27" s="9">
        <f>($AK$2+(M27+V27)*12*7.57%)*SUM(Fasering!$D$5:$D$9)</f>
        <v>1703.9715465992147</v>
      </c>
      <c r="AM27" s="9">
        <f>($AK$2+(N27+W27)*12*7.57%)*SUM(Fasering!$D$5:$D$10)</f>
        <v>2193.867796069128</v>
      </c>
      <c r="AN27" s="87">
        <f>($AK$2+(O27+X27)*12*7.57%)*SUM(Fasering!$D$5:$D$11)</f>
        <v>2730.7104275903994</v>
      </c>
      <c r="AO27" s="5">
        <f>($AK$2+(I27+AA27)*12*7.57%)*SUM(Fasering!$D$5)</f>
        <v>0</v>
      </c>
      <c r="AP27" s="9">
        <f>($AK$2+(J27+AB27)*12*7.57%)*SUM(Fasering!$D$5:$D$6)</f>
        <v>506.18188141541816</v>
      </c>
      <c r="AQ27" s="9">
        <f>($AK$2+(K27+AC27)*12*7.57%)*SUM(Fasering!$D$5:$D$7)</f>
        <v>859.55090964764247</v>
      </c>
      <c r="AR27" s="9">
        <f>($AK$2+(L27+AD27)*12*7.57%)*SUM(Fasering!$D$5:$D$8)</f>
        <v>1258.8141313755746</v>
      </c>
      <c r="AS27" s="9">
        <f>($AK$2+(M27+AE27)*12*7.57%)*SUM(Fasering!$D$5:$D$9)</f>
        <v>1703.9715465992147</v>
      </c>
      <c r="AT27" s="9">
        <f>($AK$2+(N27+AF27)*12*7.57%)*SUM(Fasering!$D$5:$D$10)</f>
        <v>2193.867796069128</v>
      </c>
      <c r="AU27" s="87">
        <f>($AK$2+(O27+AG27)*12*7.57%)*SUM(Fasering!$D$5:$D$11)</f>
        <v>2730.7104275903994</v>
      </c>
    </row>
    <row r="28" spans="1:47" ht="15" x14ac:dyDescent="0.3">
      <c r="A28" s="33">
        <f t="shared" si="4"/>
        <v>19</v>
      </c>
      <c r="B28" s="126">
        <v>27115.78</v>
      </c>
      <c r="C28" s="127"/>
      <c r="D28" s="126">
        <f>B28*$O$3</f>
        <v>34388.232195999997</v>
      </c>
      <c r="E28" s="128">
        <f t="shared" si="0"/>
        <v>852.46200897870335</v>
      </c>
      <c r="F28" s="126">
        <f>B28/12*$O$3</f>
        <v>2865.6860163333331</v>
      </c>
      <c r="G28" s="128">
        <f t="shared" si="1"/>
        <v>71.038500748225289</v>
      </c>
      <c r="H28" s="46">
        <f>'L4'!$H$10</f>
        <v>1609.3</v>
      </c>
      <c r="I28" s="46">
        <f>GEW!$E$12+($F28-GEW!$E$12)*SUM(Fasering!$D$5)</f>
        <v>1716.7792493333334</v>
      </c>
      <c r="J28" s="46">
        <f>GEW!$E$12+($F28-GEW!$E$12)*SUM(Fasering!$D$5:$D$6)</f>
        <v>2013.8448253796232</v>
      </c>
      <c r="K28" s="46">
        <f>GEW!$E$12+($F28-GEW!$E$12)*SUM(Fasering!$D$5:$D$7)</f>
        <v>2184.2896959903437</v>
      </c>
      <c r="L28" s="46">
        <f>GEW!$E$12+($F28-GEW!$E$12)*SUM(Fasering!$D$5:$D$8)</f>
        <v>2354.7345666010642</v>
      </c>
      <c r="M28" s="46">
        <f>GEW!$E$12+($F28-GEW!$E$12)*SUM(Fasering!$D$5:$D$9)</f>
        <v>2525.1794372117847</v>
      </c>
      <c r="N28" s="46">
        <f>GEW!$E$12+($F28-GEW!$E$12)*SUM(Fasering!$D$5:$D$10)</f>
        <v>2695.2411457226126</v>
      </c>
      <c r="O28" s="56">
        <f>GEW!$E$12+($F28-GEW!$E$12)*SUM(Fasering!$D$5:$D$11)</f>
        <v>2865.6860163333331</v>
      </c>
      <c r="P28" s="126">
        <f>((B28&lt;19968.2)*913.03+(B28&gt;19968.2)*(B28&lt;20424.71)*(20424.71-B28+456.51)+(B28&gt;20424.71)*(B28&lt;22659.62)*456.51+(B28&gt;22659.62)*(B28&lt;23116.13)*(23116.13-B28))/12*$O$3</f>
        <v>0</v>
      </c>
      <c r="Q28" s="128">
        <f t="shared" si="2"/>
        <v>0</v>
      </c>
      <c r="R28" s="46">
        <f>$P28*SUM(Fasering!$D$5)</f>
        <v>0</v>
      </c>
      <c r="S28" s="46">
        <f>$P28*SUM(Fasering!$D$5:$D$6)</f>
        <v>0</v>
      </c>
      <c r="T28" s="46">
        <f>$P28*SUM(Fasering!$D$5:$D$7)</f>
        <v>0</v>
      </c>
      <c r="U28" s="46">
        <f>$P28*SUM(Fasering!$D$5:$D$8)</f>
        <v>0</v>
      </c>
      <c r="V28" s="46">
        <f>$P28*SUM(Fasering!$D$5:$D$9)</f>
        <v>0</v>
      </c>
      <c r="W28" s="46">
        <f>$P28*SUM(Fasering!$D$5:$D$10)</f>
        <v>0</v>
      </c>
      <c r="X28" s="56">
        <f>$P28*SUM(Fasering!$D$5:$D$11)</f>
        <v>0</v>
      </c>
      <c r="Y28" s="126">
        <f>((B28&lt;19968.2)*456.51+(B28&gt;19968.2)*(B28&lt;20196.46)*(20196.46-B28+228.26)+(B28&gt;20196.46)*(B28&lt;22659.62)*228.26+(B28&gt;22659.62)*(B28&lt;22887.88)*(22887.88-B28))/12*$O$3</f>
        <v>0</v>
      </c>
      <c r="Z28" s="128">
        <f t="shared" si="3"/>
        <v>0</v>
      </c>
      <c r="AA28" s="55">
        <f>$Y28*SUM(Fasering!$D$5)</f>
        <v>0</v>
      </c>
      <c r="AB28" s="46">
        <f>$Y28*SUM(Fasering!$D$5:$D$6)</f>
        <v>0</v>
      </c>
      <c r="AC28" s="46">
        <f>$Y28*SUM(Fasering!$D$5:$D$7)</f>
        <v>0</v>
      </c>
      <c r="AD28" s="46">
        <f>$Y28*SUM(Fasering!$D$5:$D$8)</f>
        <v>0</v>
      </c>
      <c r="AE28" s="46">
        <f>$Y28*SUM(Fasering!$D$5:$D$9)</f>
        <v>0</v>
      </c>
      <c r="AF28" s="46">
        <f>$Y28*SUM(Fasering!$D$5:$D$10)</f>
        <v>0</v>
      </c>
      <c r="AG28" s="56">
        <f>$Y28*SUM(Fasering!$D$5:$D$11)</f>
        <v>0</v>
      </c>
      <c r="AH28" s="5">
        <f>($AK$2+(I28+R28)*12*7.57%)*SUM(Fasering!$D$5)</f>
        <v>0</v>
      </c>
      <c r="AI28" s="9">
        <f>($AK$2+(J28+S28)*12*7.57%)*SUM(Fasering!$D$5:$D$6)</f>
        <v>506.25132721324366</v>
      </c>
      <c r="AJ28" s="9">
        <f>($AK$2+(K28+T28)*12*7.57%)*SUM(Fasering!$D$5:$D$7)</f>
        <v>859.72290786817825</v>
      </c>
      <c r="AK28" s="9">
        <f>($AK$2+(L28+U28)*12*7.57%)*SUM(Fasering!$D$5:$D$8)</f>
        <v>1259.1344054888241</v>
      </c>
      <c r="AL28" s="9">
        <f>($AK$2+(M28+V28)*12*7.57%)*SUM(Fasering!$D$5:$D$9)</f>
        <v>1704.4858200751805</v>
      </c>
      <c r="AM28" s="9">
        <f>($AK$2+(N28+W28)*12*7.57%)*SUM(Fasering!$D$5:$D$10)</f>
        <v>2194.6212022001096</v>
      </c>
      <c r="AN28" s="87">
        <f>($AK$2+(O28+X28)*12*7.57%)*SUM(Fasering!$D$5:$D$11)</f>
        <v>2731.7491772372</v>
      </c>
      <c r="AO28" s="5">
        <f>($AK$2+(I28+AA28)*12*7.57%)*SUM(Fasering!$D$5)</f>
        <v>0</v>
      </c>
      <c r="AP28" s="9">
        <f>($AK$2+(J28+AB28)*12*7.57%)*SUM(Fasering!$D$5:$D$6)</f>
        <v>506.25132721324366</v>
      </c>
      <c r="AQ28" s="9">
        <f>($AK$2+(K28+AC28)*12*7.57%)*SUM(Fasering!$D$5:$D$7)</f>
        <v>859.72290786817825</v>
      </c>
      <c r="AR28" s="9">
        <f>($AK$2+(L28+AD28)*12*7.57%)*SUM(Fasering!$D$5:$D$8)</f>
        <v>1259.1344054888241</v>
      </c>
      <c r="AS28" s="9">
        <f>($AK$2+(M28+AE28)*12*7.57%)*SUM(Fasering!$D$5:$D$9)</f>
        <v>1704.4858200751805</v>
      </c>
      <c r="AT28" s="9">
        <f>($AK$2+(N28+AF28)*12*7.57%)*SUM(Fasering!$D$5:$D$10)</f>
        <v>2194.6212022001096</v>
      </c>
      <c r="AU28" s="87">
        <f>($AK$2+(O28+AG28)*12*7.57%)*SUM(Fasering!$D$5:$D$11)</f>
        <v>2731.7491772372</v>
      </c>
    </row>
    <row r="29" spans="1:47" ht="15" x14ac:dyDescent="0.3">
      <c r="A29" s="33">
        <f t="shared" si="4"/>
        <v>20</v>
      </c>
      <c r="B29" s="126">
        <v>28112</v>
      </c>
      <c r="C29" s="127"/>
      <c r="D29" s="126">
        <f>B29*$O$3</f>
        <v>35651.638400000003</v>
      </c>
      <c r="E29" s="128">
        <f t="shared" si="0"/>
        <v>883.78103069169742</v>
      </c>
      <c r="F29" s="126">
        <f>B29/12*$O$3</f>
        <v>2970.9698666666663</v>
      </c>
      <c r="G29" s="128">
        <f t="shared" si="1"/>
        <v>73.6484192243081</v>
      </c>
      <c r="H29" s="46">
        <f>'L4'!$H$10</f>
        <v>1609.3</v>
      </c>
      <c r="I29" s="46">
        <f>GEW!$E$12+($F29-GEW!$E$12)*SUM(Fasering!$D$5)</f>
        <v>1716.7792493333334</v>
      </c>
      <c r="J29" s="46">
        <f>GEW!$E$12+($F29-GEW!$E$12)*SUM(Fasering!$D$5:$D$6)</f>
        <v>2041.0674064854086</v>
      </c>
      <c r="K29" s="46">
        <f>GEW!$E$12+($F29-GEW!$E$12)*SUM(Fasering!$D$5:$D$7)</f>
        <v>2227.1315534054861</v>
      </c>
      <c r="L29" s="46">
        <f>GEW!$E$12+($F29-GEW!$E$12)*SUM(Fasering!$D$5:$D$8)</f>
        <v>2413.1957003255638</v>
      </c>
      <c r="M29" s="46">
        <f>GEW!$E$12+($F29-GEW!$E$12)*SUM(Fasering!$D$5:$D$9)</f>
        <v>2599.2598472456416</v>
      </c>
      <c r="N29" s="46">
        <f>GEW!$E$12+($F29-GEW!$E$12)*SUM(Fasering!$D$5:$D$10)</f>
        <v>2784.9057197465891</v>
      </c>
      <c r="O29" s="56">
        <f>GEW!$E$12+($F29-GEW!$E$12)*SUM(Fasering!$D$5:$D$11)</f>
        <v>2970.9698666666663</v>
      </c>
      <c r="P29" s="126">
        <f>((B29&lt;19968.2)*913.03+(B29&gt;19968.2)*(B29&lt;20424.71)*(20424.71-B29+456.51)+(B29&gt;20424.71)*(B29&lt;22659.62)*456.51+(B29&gt;22659.62)*(B29&lt;23116.13)*(23116.13-B29))/12*$O$3</f>
        <v>0</v>
      </c>
      <c r="Q29" s="128">
        <f t="shared" si="2"/>
        <v>0</v>
      </c>
      <c r="R29" s="46">
        <f>$P29*SUM(Fasering!$D$5)</f>
        <v>0</v>
      </c>
      <c r="S29" s="46">
        <f>$P29*SUM(Fasering!$D$5:$D$6)</f>
        <v>0</v>
      </c>
      <c r="T29" s="46">
        <f>$P29*SUM(Fasering!$D$5:$D$7)</f>
        <v>0</v>
      </c>
      <c r="U29" s="46">
        <f>$P29*SUM(Fasering!$D$5:$D$8)</f>
        <v>0</v>
      </c>
      <c r="V29" s="46">
        <f>$P29*SUM(Fasering!$D$5:$D$9)</f>
        <v>0</v>
      </c>
      <c r="W29" s="46">
        <f>$P29*SUM(Fasering!$D$5:$D$10)</f>
        <v>0</v>
      </c>
      <c r="X29" s="56">
        <f>$P29*SUM(Fasering!$D$5:$D$11)</f>
        <v>0</v>
      </c>
      <c r="Y29" s="126">
        <f>((B29&lt;19968.2)*456.51+(B29&gt;19968.2)*(B29&lt;20196.46)*(20196.46-B29+228.26)+(B29&gt;20196.46)*(B29&lt;22659.62)*228.26+(B29&gt;22659.62)*(B29&lt;22887.88)*(22887.88-B29))/12*$O$3</f>
        <v>0</v>
      </c>
      <c r="Z29" s="128">
        <f t="shared" si="3"/>
        <v>0</v>
      </c>
      <c r="AA29" s="55">
        <f>$Y29*SUM(Fasering!$D$5)</f>
        <v>0</v>
      </c>
      <c r="AB29" s="46">
        <f>$Y29*SUM(Fasering!$D$5:$D$6)</f>
        <v>0</v>
      </c>
      <c r="AC29" s="46">
        <f>$Y29*SUM(Fasering!$D$5:$D$7)</f>
        <v>0</v>
      </c>
      <c r="AD29" s="46">
        <f>$Y29*SUM(Fasering!$D$5:$D$8)</f>
        <v>0</v>
      </c>
      <c r="AE29" s="46">
        <f>$Y29*SUM(Fasering!$D$5:$D$9)</f>
        <v>0</v>
      </c>
      <c r="AF29" s="46">
        <f>$Y29*SUM(Fasering!$D$5:$D$10)</f>
        <v>0</v>
      </c>
      <c r="AG29" s="56">
        <f>$Y29*SUM(Fasering!$D$5:$D$11)</f>
        <v>0</v>
      </c>
      <c r="AH29" s="5">
        <f>($AK$2+(I29+R29)*12*7.57%)*SUM(Fasering!$D$5)</f>
        <v>0</v>
      </c>
      <c r="AI29" s="9">
        <f>($AK$2+(J29+S29)*12*7.57%)*SUM(Fasering!$D$5:$D$6)</f>
        <v>512.64534687218406</v>
      </c>
      <c r="AJ29" s="9">
        <f>($AK$2+(K29+T29)*12*7.57%)*SUM(Fasering!$D$5:$D$7)</f>
        <v>875.55914328980907</v>
      </c>
      <c r="AK29" s="9">
        <f>($AK$2+(L29+U29)*12*7.57%)*SUM(Fasering!$D$5:$D$8)</f>
        <v>1288.6227120600824</v>
      </c>
      <c r="AL29" s="9">
        <f>($AK$2+(M29+V29)*12*7.57%)*SUM(Fasering!$D$5:$D$9)</f>
        <v>1751.8360531830044</v>
      </c>
      <c r="AM29" s="9">
        <f>($AK$2+(N29+W29)*12*7.57%)*SUM(Fasering!$D$5:$D$10)</f>
        <v>2263.9888783375386</v>
      </c>
      <c r="AN29" s="87">
        <f>($AK$2+(O29+X29)*12*7.57%)*SUM(Fasering!$D$5:$D$11)</f>
        <v>2827.3890268799996</v>
      </c>
      <c r="AO29" s="5">
        <f>($AK$2+(I29+AA29)*12*7.57%)*SUM(Fasering!$D$5)</f>
        <v>0</v>
      </c>
      <c r="AP29" s="9">
        <f>($AK$2+(J29+AB29)*12*7.57%)*SUM(Fasering!$D$5:$D$6)</f>
        <v>512.64534687218406</v>
      </c>
      <c r="AQ29" s="9">
        <f>($AK$2+(K29+AC29)*12*7.57%)*SUM(Fasering!$D$5:$D$7)</f>
        <v>875.55914328980907</v>
      </c>
      <c r="AR29" s="9">
        <f>($AK$2+(L29+AD29)*12*7.57%)*SUM(Fasering!$D$5:$D$8)</f>
        <v>1288.6227120600824</v>
      </c>
      <c r="AS29" s="9">
        <f>($AK$2+(M29+AE29)*12*7.57%)*SUM(Fasering!$D$5:$D$9)</f>
        <v>1751.8360531830044</v>
      </c>
      <c r="AT29" s="9">
        <f>($AK$2+(N29+AF29)*12*7.57%)*SUM(Fasering!$D$5:$D$10)</f>
        <v>2263.9888783375386</v>
      </c>
      <c r="AU29" s="87">
        <f>($AK$2+(O29+AG29)*12*7.57%)*SUM(Fasering!$D$5:$D$11)</f>
        <v>2827.3890268799996</v>
      </c>
    </row>
    <row r="30" spans="1:47" ht="15" x14ac:dyDescent="0.3">
      <c r="A30" s="33">
        <f t="shared" si="4"/>
        <v>21</v>
      </c>
      <c r="B30" s="126">
        <v>28122.85</v>
      </c>
      <c r="C30" s="127"/>
      <c r="D30" s="126">
        <f>B30*$O$3</f>
        <v>35665.398369999995</v>
      </c>
      <c r="E30" s="128">
        <f t="shared" si="0"/>
        <v>884.12213143810459</v>
      </c>
      <c r="F30" s="126">
        <f>B30/12*$O$3</f>
        <v>2972.1165308333329</v>
      </c>
      <c r="G30" s="128">
        <f t="shared" si="1"/>
        <v>73.676844286508711</v>
      </c>
      <c r="H30" s="46">
        <f>'L4'!$H$10</f>
        <v>1609.3</v>
      </c>
      <c r="I30" s="46">
        <f>GEW!$E$12+($F30-GEW!$E$12)*SUM(Fasering!$D$5)</f>
        <v>1716.7792493333334</v>
      </c>
      <c r="J30" s="46">
        <f>GEW!$E$12+($F30-GEW!$E$12)*SUM(Fasering!$D$5:$D$6)</f>
        <v>2041.3638922064317</v>
      </c>
      <c r="K30" s="46">
        <f>GEW!$E$12+($F30-GEW!$E$12)*SUM(Fasering!$D$5:$D$7)</f>
        <v>2227.5981512984763</v>
      </c>
      <c r="L30" s="46">
        <f>GEW!$E$12+($F30-GEW!$E$12)*SUM(Fasering!$D$5:$D$8)</f>
        <v>2413.8324103905202</v>
      </c>
      <c r="M30" s="46">
        <f>GEW!$E$12+($F30-GEW!$E$12)*SUM(Fasering!$D$5:$D$9)</f>
        <v>2600.0666694825645</v>
      </c>
      <c r="N30" s="46">
        <f>GEW!$E$12+($F30-GEW!$E$12)*SUM(Fasering!$D$5:$D$10)</f>
        <v>2785.8822717412886</v>
      </c>
      <c r="O30" s="56">
        <f>GEW!$E$12+($F30-GEW!$E$12)*SUM(Fasering!$D$5:$D$11)</f>
        <v>2972.1165308333329</v>
      </c>
      <c r="P30" s="126">
        <f>((B30&lt;19968.2)*913.03+(B30&gt;19968.2)*(B30&lt;20424.71)*(20424.71-B30+456.51)+(B30&gt;20424.71)*(B30&lt;22659.62)*456.51+(B30&gt;22659.62)*(B30&lt;23116.13)*(23116.13-B30))/12*$O$3</f>
        <v>0</v>
      </c>
      <c r="Q30" s="128">
        <f t="shared" si="2"/>
        <v>0</v>
      </c>
      <c r="R30" s="46">
        <f>$P30*SUM(Fasering!$D$5)</f>
        <v>0</v>
      </c>
      <c r="S30" s="46">
        <f>$P30*SUM(Fasering!$D$5:$D$6)</f>
        <v>0</v>
      </c>
      <c r="T30" s="46">
        <f>$P30*SUM(Fasering!$D$5:$D$7)</f>
        <v>0</v>
      </c>
      <c r="U30" s="46">
        <f>$P30*SUM(Fasering!$D$5:$D$8)</f>
        <v>0</v>
      </c>
      <c r="V30" s="46">
        <f>$P30*SUM(Fasering!$D$5:$D$9)</f>
        <v>0</v>
      </c>
      <c r="W30" s="46">
        <f>$P30*SUM(Fasering!$D$5:$D$10)</f>
        <v>0</v>
      </c>
      <c r="X30" s="56">
        <f>$P30*SUM(Fasering!$D$5:$D$11)</f>
        <v>0</v>
      </c>
      <c r="Y30" s="126">
        <f>((B30&lt;19968.2)*456.51+(B30&gt;19968.2)*(B30&lt;20196.46)*(20196.46-B30+228.26)+(B30&gt;20196.46)*(B30&lt;22659.62)*228.26+(B30&gt;22659.62)*(B30&lt;22887.88)*(22887.88-B30))/12*$O$3</f>
        <v>0</v>
      </c>
      <c r="Z30" s="128">
        <f t="shared" si="3"/>
        <v>0</v>
      </c>
      <c r="AA30" s="55">
        <f>$Y30*SUM(Fasering!$D$5)</f>
        <v>0</v>
      </c>
      <c r="AB30" s="46">
        <f>$Y30*SUM(Fasering!$D$5:$D$6)</f>
        <v>0</v>
      </c>
      <c r="AC30" s="46">
        <f>$Y30*SUM(Fasering!$D$5:$D$7)</f>
        <v>0</v>
      </c>
      <c r="AD30" s="46">
        <f>$Y30*SUM(Fasering!$D$5:$D$8)</f>
        <v>0</v>
      </c>
      <c r="AE30" s="46">
        <f>$Y30*SUM(Fasering!$D$5:$D$9)</f>
        <v>0</v>
      </c>
      <c r="AF30" s="46">
        <f>$Y30*SUM(Fasering!$D$5:$D$10)</f>
        <v>0</v>
      </c>
      <c r="AG30" s="56">
        <f>$Y30*SUM(Fasering!$D$5:$D$11)</f>
        <v>0</v>
      </c>
      <c r="AH30" s="5">
        <f>($AK$2+(I30+R30)*12*7.57%)*SUM(Fasering!$D$5)</f>
        <v>0</v>
      </c>
      <c r="AI30" s="9">
        <f>($AK$2+(J30+S30)*12*7.57%)*SUM(Fasering!$D$5:$D$6)</f>
        <v>512.71498521843228</v>
      </c>
      <c r="AJ30" s="9">
        <f>($AK$2+(K30+T30)*12*7.57%)*SUM(Fasering!$D$5:$D$7)</f>
        <v>875.73161840005059</v>
      </c>
      <c r="AK30" s="9">
        <f>($AK$2+(L30+U30)*12*7.57%)*SUM(Fasering!$D$5:$D$8)</f>
        <v>1288.943874179191</v>
      </c>
      <c r="AL30" s="9">
        <f>($AK$2+(M30+V30)*12*7.57%)*SUM(Fasering!$D$5:$D$9)</f>
        <v>1752.3517525558534</v>
      </c>
      <c r="AM30" s="9">
        <f>($AK$2+(N30+W30)*12*7.57%)*SUM(Fasering!$D$5:$D$10)</f>
        <v>2264.7443733949463</v>
      </c>
      <c r="AN30" s="87">
        <f>($AK$2+(O30+X30)*12*7.57%)*SUM(Fasering!$D$5:$D$11)</f>
        <v>2828.4306566089999</v>
      </c>
      <c r="AO30" s="5">
        <f>($AK$2+(I30+AA30)*12*7.57%)*SUM(Fasering!$D$5)</f>
        <v>0</v>
      </c>
      <c r="AP30" s="9">
        <f>($AK$2+(J30+AB30)*12*7.57%)*SUM(Fasering!$D$5:$D$6)</f>
        <v>512.71498521843228</v>
      </c>
      <c r="AQ30" s="9">
        <f>($AK$2+(K30+AC30)*12*7.57%)*SUM(Fasering!$D$5:$D$7)</f>
        <v>875.73161840005059</v>
      </c>
      <c r="AR30" s="9">
        <f>($AK$2+(L30+AD30)*12*7.57%)*SUM(Fasering!$D$5:$D$8)</f>
        <v>1288.943874179191</v>
      </c>
      <c r="AS30" s="9">
        <f>($AK$2+(M30+AE30)*12*7.57%)*SUM(Fasering!$D$5:$D$9)</f>
        <v>1752.3517525558534</v>
      </c>
      <c r="AT30" s="9">
        <f>($AK$2+(N30+AF30)*12*7.57%)*SUM(Fasering!$D$5:$D$10)</f>
        <v>2264.7443733949463</v>
      </c>
      <c r="AU30" s="87">
        <f>($AK$2+(O30+AG30)*12*7.57%)*SUM(Fasering!$D$5:$D$11)</f>
        <v>2828.4306566089999</v>
      </c>
    </row>
    <row r="31" spans="1:47" ht="15" x14ac:dyDescent="0.3">
      <c r="A31" s="33">
        <f t="shared" si="4"/>
        <v>22</v>
      </c>
      <c r="B31" s="126">
        <v>29119.06</v>
      </c>
      <c r="C31" s="127"/>
      <c r="D31" s="126">
        <f>B31*$O$3</f>
        <v>36928.791892000001</v>
      </c>
      <c r="E31" s="128">
        <f t="shared" si="0"/>
        <v>915.44083877253047</v>
      </c>
      <c r="F31" s="126">
        <f>B31/12*$O$3</f>
        <v>3077.3993243333334</v>
      </c>
      <c r="G31" s="128">
        <f t="shared" si="1"/>
        <v>76.286736564377534</v>
      </c>
      <c r="H31" s="46">
        <f>'L4'!$H$10</f>
        <v>1609.3</v>
      </c>
      <c r="I31" s="46">
        <f>GEW!$E$12+($F31-GEW!$E$12)*SUM(Fasering!$D$5)</f>
        <v>1716.7792493333334</v>
      </c>
      <c r="J31" s="46">
        <f>GEW!$E$12+($F31-GEW!$E$12)*SUM(Fasering!$D$5:$D$6)</f>
        <v>2068.586200053488</v>
      </c>
      <c r="K31" s="46">
        <f>GEW!$E$12+($F31-GEW!$E$12)*SUM(Fasering!$D$5:$D$7)</f>
        <v>2270.4395786694777</v>
      </c>
      <c r="L31" s="46">
        <f>GEW!$E$12+($F31-GEW!$E$12)*SUM(Fasering!$D$5:$D$8)</f>
        <v>2472.2929572854678</v>
      </c>
      <c r="M31" s="46">
        <f>GEW!$E$12+($F31-GEW!$E$12)*SUM(Fasering!$D$5:$D$9)</f>
        <v>2674.1463359014574</v>
      </c>
      <c r="N31" s="46">
        <f>GEW!$E$12+($F31-GEW!$E$12)*SUM(Fasering!$D$5:$D$10)</f>
        <v>2875.5459457173438</v>
      </c>
      <c r="O31" s="56">
        <f>GEW!$E$12+($F31-GEW!$E$12)*SUM(Fasering!$D$5:$D$11)</f>
        <v>3077.3993243333334</v>
      </c>
      <c r="P31" s="126">
        <f>((B31&lt;19968.2)*913.03+(B31&gt;19968.2)*(B31&lt;20424.71)*(20424.71-B31+456.51)+(B31&gt;20424.71)*(B31&lt;22659.62)*456.51+(B31&gt;22659.62)*(B31&lt;23116.13)*(23116.13-B31))/12*$O$3</f>
        <v>0</v>
      </c>
      <c r="Q31" s="128">
        <f t="shared" si="2"/>
        <v>0</v>
      </c>
      <c r="R31" s="46">
        <f>$P31*SUM(Fasering!$D$5)</f>
        <v>0</v>
      </c>
      <c r="S31" s="46">
        <f>$P31*SUM(Fasering!$D$5:$D$6)</f>
        <v>0</v>
      </c>
      <c r="T31" s="46">
        <f>$P31*SUM(Fasering!$D$5:$D$7)</f>
        <v>0</v>
      </c>
      <c r="U31" s="46">
        <f>$P31*SUM(Fasering!$D$5:$D$8)</f>
        <v>0</v>
      </c>
      <c r="V31" s="46">
        <f>$P31*SUM(Fasering!$D$5:$D$9)</f>
        <v>0</v>
      </c>
      <c r="W31" s="46">
        <f>$P31*SUM(Fasering!$D$5:$D$10)</f>
        <v>0</v>
      </c>
      <c r="X31" s="56">
        <f>$P31*SUM(Fasering!$D$5:$D$11)</f>
        <v>0</v>
      </c>
      <c r="Y31" s="126">
        <f>((B31&lt;19968.2)*456.51+(B31&gt;19968.2)*(B31&lt;20196.46)*(20196.46-B31+228.26)+(B31&gt;20196.46)*(B31&lt;22659.62)*228.26+(B31&gt;22659.62)*(B31&lt;22887.88)*(22887.88-B31))/12*$O$3</f>
        <v>0</v>
      </c>
      <c r="Z31" s="128">
        <f t="shared" si="3"/>
        <v>0</v>
      </c>
      <c r="AA31" s="55">
        <f>$Y31*SUM(Fasering!$D$5)</f>
        <v>0</v>
      </c>
      <c r="AB31" s="46">
        <f>$Y31*SUM(Fasering!$D$5:$D$6)</f>
        <v>0</v>
      </c>
      <c r="AC31" s="46">
        <f>$Y31*SUM(Fasering!$D$5:$D$7)</f>
        <v>0</v>
      </c>
      <c r="AD31" s="46">
        <f>$Y31*SUM(Fasering!$D$5:$D$8)</f>
        <v>0</v>
      </c>
      <c r="AE31" s="46">
        <f>$Y31*SUM(Fasering!$D$5:$D$9)</f>
        <v>0</v>
      </c>
      <c r="AF31" s="46">
        <f>$Y31*SUM(Fasering!$D$5:$D$10)</f>
        <v>0</v>
      </c>
      <c r="AG31" s="56">
        <f>$Y31*SUM(Fasering!$D$5:$D$11)</f>
        <v>0</v>
      </c>
      <c r="AH31" s="5">
        <f>($AK$2+(I31+R31)*12*7.57%)*SUM(Fasering!$D$5)</f>
        <v>0</v>
      </c>
      <c r="AI31" s="9">
        <f>($AK$2+(J31+S31)*12*7.57%)*SUM(Fasering!$D$5:$D$6)</f>
        <v>519.10894069456504</v>
      </c>
      <c r="AJ31" s="9">
        <f>($AK$2+(K31+T31)*12*7.57%)*SUM(Fasering!$D$5:$D$7)</f>
        <v>891.56769485844609</v>
      </c>
      <c r="AK31" s="9">
        <f>($AK$2+(L31+U31)*12*7.57%)*SUM(Fasering!$D$5:$D$8)</f>
        <v>1318.4318847484967</v>
      </c>
      <c r="AL31" s="9">
        <f>($AK$2+(M31+V31)*12*7.57%)*SUM(Fasering!$D$5:$D$9)</f>
        <v>1799.7015103647166</v>
      </c>
      <c r="AM31" s="9">
        <f>($AK$2+(N31+W31)*12*7.57%)*SUM(Fasering!$D$5:$D$10)</f>
        <v>2334.1113532235659</v>
      </c>
      <c r="AN31" s="87">
        <f>($AK$2+(O31+X31)*12*7.57%)*SUM(Fasering!$D$5:$D$11)</f>
        <v>2924.0695462244003</v>
      </c>
      <c r="AO31" s="5">
        <f>($AK$2+(I31+AA31)*12*7.57%)*SUM(Fasering!$D$5)</f>
        <v>0</v>
      </c>
      <c r="AP31" s="9">
        <f>($AK$2+(J31+AB31)*12*7.57%)*SUM(Fasering!$D$5:$D$6)</f>
        <v>519.10894069456504</v>
      </c>
      <c r="AQ31" s="9">
        <f>($AK$2+(K31+AC31)*12*7.57%)*SUM(Fasering!$D$5:$D$7)</f>
        <v>891.56769485844609</v>
      </c>
      <c r="AR31" s="9">
        <f>($AK$2+(L31+AD31)*12*7.57%)*SUM(Fasering!$D$5:$D$8)</f>
        <v>1318.4318847484967</v>
      </c>
      <c r="AS31" s="9">
        <f>($AK$2+(M31+AE31)*12*7.57%)*SUM(Fasering!$D$5:$D$9)</f>
        <v>1799.7015103647166</v>
      </c>
      <c r="AT31" s="9">
        <f>($AK$2+(N31+AF31)*12*7.57%)*SUM(Fasering!$D$5:$D$10)</f>
        <v>2334.1113532235659</v>
      </c>
      <c r="AU31" s="87">
        <f>($AK$2+(O31+AG31)*12*7.57%)*SUM(Fasering!$D$5:$D$11)</f>
        <v>2924.0695462244003</v>
      </c>
    </row>
    <row r="32" spans="1:47" ht="15" x14ac:dyDescent="0.3">
      <c r="A32" s="33">
        <f t="shared" si="4"/>
        <v>23</v>
      </c>
      <c r="B32" s="126">
        <v>30126.1</v>
      </c>
      <c r="C32" s="127"/>
      <c r="D32" s="126">
        <f>B32*$O$3</f>
        <v>38205.920019999998</v>
      </c>
      <c r="E32" s="128">
        <f t="shared" si="0"/>
        <v>947.10001809622725</v>
      </c>
      <c r="F32" s="126">
        <f>B32/12*$O$3</f>
        <v>3183.8266683333331</v>
      </c>
      <c r="G32" s="128">
        <f t="shared" si="1"/>
        <v>78.925001508018937</v>
      </c>
      <c r="H32" s="46">
        <f>'L4'!$H$10</f>
        <v>1609.3</v>
      </c>
      <c r="I32" s="46">
        <f>GEW!$E$12+($F32-GEW!$E$12)*SUM(Fasering!$D$5)</f>
        <v>1716.7792493333334</v>
      </c>
      <c r="J32" s="46">
        <f>GEW!$E$12+($F32-GEW!$E$12)*SUM(Fasering!$D$5:$D$6)</f>
        <v>2096.1044471041096</v>
      </c>
      <c r="K32" s="46">
        <f>GEW!$E$12+($F32-GEW!$E$12)*SUM(Fasering!$D$5:$D$7)</f>
        <v>2313.7467438451872</v>
      </c>
      <c r="L32" s="46">
        <f>GEW!$E$12+($F32-GEW!$E$12)*SUM(Fasering!$D$5:$D$8)</f>
        <v>2531.3890405862649</v>
      </c>
      <c r="M32" s="46">
        <f>GEW!$E$12+($F32-GEW!$E$12)*SUM(Fasering!$D$5:$D$9)</f>
        <v>2749.031337327343</v>
      </c>
      <c r="N32" s="46">
        <f>GEW!$E$12+($F32-GEW!$E$12)*SUM(Fasering!$D$5:$D$10)</f>
        <v>2966.1843715922555</v>
      </c>
      <c r="O32" s="56">
        <f>GEW!$E$12+($F32-GEW!$E$12)*SUM(Fasering!$D$5:$D$11)</f>
        <v>3183.8266683333331</v>
      </c>
      <c r="P32" s="126">
        <f>((B32&lt;19968.2)*913.03+(B32&gt;19968.2)*(B32&lt;20424.71)*(20424.71-B32+456.51)+(B32&gt;20424.71)*(B32&lt;22659.62)*456.51+(B32&gt;22659.62)*(B32&lt;23116.13)*(23116.13-B32))/12*$O$3</f>
        <v>0</v>
      </c>
      <c r="Q32" s="128">
        <f t="shared" si="2"/>
        <v>0</v>
      </c>
      <c r="R32" s="46">
        <f>$P32*SUM(Fasering!$D$5)</f>
        <v>0</v>
      </c>
      <c r="S32" s="46">
        <f>$P32*SUM(Fasering!$D$5:$D$6)</f>
        <v>0</v>
      </c>
      <c r="T32" s="46">
        <f>$P32*SUM(Fasering!$D$5:$D$7)</f>
        <v>0</v>
      </c>
      <c r="U32" s="46">
        <f>$P32*SUM(Fasering!$D$5:$D$8)</f>
        <v>0</v>
      </c>
      <c r="V32" s="46">
        <f>$P32*SUM(Fasering!$D$5:$D$9)</f>
        <v>0</v>
      </c>
      <c r="W32" s="46">
        <f>$P32*SUM(Fasering!$D$5:$D$10)</f>
        <v>0</v>
      </c>
      <c r="X32" s="56">
        <f>$P32*SUM(Fasering!$D$5:$D$11)</f>
        <v>0</v>
      </c>
      <c r="Y32" s="126">
        <f>((B32&lt;19968.2)*456.51+(B32&gt;19968.2)*(B32&lt;20196.46)*(20196.46-B32+228.26)+(B32&gt;20196.46)*(B32&lt;22659.62)*228.26+(B32&gt;22659.62)*(B32&lt;22887.88)*(22887.88-B32))/12*$O$3</f>
        <v>0</v>
      </c>
      <c r="Z32" s="128">
        <f t="shared" si="3"/>
        <v>0</v>
      </c>
      <c r="AA32" s="55">
        <f>$Y32*SUM(Fasering!$D$5)</f>
        <v>0</v>
      </c>
      <c r="AB32" s="46">
        <f>$Y32*SUM(Fasering!$D$5:$D$6)</f>
        <v>0</v>
      </c>
      <c r="AC32" s="46">
        <f>$Y32*SUM(Fasering!$D$5:$D$7)</f>
        <v>0</v>
      </c>
      <c r="AD32" s="46">
        <f>$Y32*SUM(Fasering!$D$5:$D$8)</f>
        <v>0</v>
      </c>
      <c r="AE32" s="46">
        <f>$Y32*SUM(Fasering!$D$5:$D$9)</f>
        <v>0</v>
      </c>
      <c r="AF32" s="46">
        <f>$Y32*SUM(Fasering!$D$5:$D$10)</f>
        <v>0</v>
      </c>
      <c r="AG32" s="56">
        <f>$Y32*SUM(Fasering!$D$5:$D$11)</f>
        <v>0</v>
      </c>
      <c r="AH32" s="5">
        <f>($AK$2+(I32+R32)*12*7.57%)*SUM(Fasering!$D$5)</f>
        <v>0</v>
      </c>
      <c r="AI32" s="9">
        <f>($AK$2+(J32+S32)*12*7.57%)*SUM(Fasering!$D$5:$D$6)</f>
        <v>525.57240615133094</v>
      </c>
      <c r="AJ32" s="9">
        <f>($AK$2+(K32+T32)*12*7.57%)*SUM(Fasering!$D$5:$D$7)</f>
        <v>907.57592850061269</v>
      </c>
      <c r="AK32" s="9">
        <f>($AK$2+(L32+U32)*12*7.57%)*SUM(Fasering!$D$5:$D$8)</f>
        <v>1348.2404654330046</v>
      </c>
      <c r="AL32" s="9">
        <f>($AK$2+(M32+V32)*12*7.57%)*SUM(Fasering!$D$5:$D$9)</f>
        <v>1847.5660169485066</v>
      </c>
      <c r="AM32" s="9">
        <f>($AK$2+(N32+W32)*12*7.57%)*SUM(Fasering!$D$5:$D$10)</f>
        <v>2404.2324354919765</v>
      </c>
      <c r="AN32" s="87">
        <f>($AK$2+(O32+X32)*12*7.57%)*SUM(Fasering!$D$5:$D$11)</f>
        <v>3020.748145514</v>
      </c>
      <c r="AO32" s="5">
        <f>($AK$2+(I32+AA32)*12*7.57%)*SUM(Fasering!$D$5)</f>
        <v>0</v>
      </c>
      <c r="AP32" s="9">
        <f>($AK$2+(J32+AB32)*12*7.57%)*SUM(Fasering!$D$5:$D$6)</f>
        <v>525.57240615133094</v>
      </c>
      <c r="AQ32" s="9">
        <f>($AK$2+(K32+AC32)*12*7.57%)*SUM(Fasering!$D$5:$D$7)</f>
        <v>907.57592850061269</v>
      </c>
      <c r="AR32" s="9">
        <f>($AK$2+(L32+AD32)*12*7.57%)*SUM(Fasering!$D$5:$D$8)</f>
        <v>1348.2404654330046</v>
      </c>
      <c r="AS32" s="9">
        <f>($AK$2+(M32+AE32)*12*7.57%)*SUM(Fasering!$D$5:$D$9)</f>
        <v>1847.5660169485066</v>
      </c>
      <c r="AT32" s="9">
        <f>($AK$2+(N32+AF32)*12*7.57%)*SUM(Fasering!$D$5:$D$10)</f>
        <v>2404.2324354919765</v>
      </c>
      <c r="AU32" s="87">
        <f>($AK$2+(O32+AG32)*12*7.57%)*SUM(Fasering!$D$5:$D$11)</f>
        <v>3020.748145514</v>
      </c>
    </row>
    <row r="33" spans="1:47" ht="15" x14ac:dyDescent="0.3">
      <c r="A33" s="33">
        <f t="shared" si="4"/>
        <v>24</v>
      </c>
      <c r="B33" s="126">
        <v>31122.32</v>
      </c>
      <c r="C33" s="127"/>
      <c r="D33" s="126">
        <f>B33*$O$3</f>
        <v>39469.326223999997</v>
      </c>
      <c r="E33" s="128">
        <f t="shared" si="0"/>
        <v>978.41903980922109</v>
      </c>
      <c r="F33" s="126">
        <f>B33/12*$O$3</f>
        <v>3289.1105186666664</v>
      </c>
      <c r="G33" s="128">
        <f t="shared" si="1"/>
        <v>81.534919984101748</v>
      </c>
      <c r="H33" s="46">
        <f>'L4'!$H$10</f>
        <v>1609.3</v>
      </c>
      <c r="I33" s="46">
        <f>GEW!$E$12+($F33-GEW!$E$12)*SUM(Fasering!$D$5)</f>
        <v>1716.7792493333334</v>
      </c>
      <c r="J33" s="46">
        <f>GEW!$E$12+($F33-GEW!$E$12)*SUM(Fasering!$D$5:$D$6)</f>
        <v>2123.3270282098947</v>
      </c>
      <c r="K33" s="46">
        <f>GEW!$E$12+($F33-GEW!$E$12)*SUM(Fasering!$D$5:$D$7)</f>
        <v>2356.5886012603296</v>
      </c>
      <c r="L33" s="46">
        <f>GEW!$E$12+($F33-GEW!$E$12)*SUM(Fasering!$D$5:$D$8)</f>
        <v>2589.8501743107649</v>
      </c>
      <c r="M33" s="46">
        <f>GEW!$E$12+($F33-GEW!$E$12)*SUM(Fasering!$D$5:$D$9)</f>
        <v>2823.1117473612003</v>
      </c>
      <c r="N33" s="46">
        <f>GEW!$E$12+($F33-GEW!$E$12)*SUM(Fasering!$D$5:$D$10)</f>
        <v>3055.8489456162315</v>
      </c>
      <c r="O33" s="56">
        <f>GEW!$E$12+($F33-GEW!$E$12)*SUM(Fasering!$D$5:$D$11)</f>
        <v>3289.1105186666664</v>
      </c>
      <c r="P33" s="126">
        <f>((B33&lt;19968.2)*913.03+(B33&gt;19968.2)*(B33&lt;20424.71)*(20424.71-B33+456.51)+(B33&gt;20424.71)*(B33&lt;22659.62)*456.51+(B33&gt;22659.62)*(B33&lt;23116.13)*(23116.13-B33))/12*$O$3</f>
        <v>0</v>
      </c>
      <c r="Q33" s="128">
        <f t="shared" si="2"/>
        <v>0</v>
      </c>
      <c r="R33" s="46">
        <f>$P33*SUM(Fasering!$D$5)</f>
        <v>0</v>
      </c>
      <c r="S33" s="46">
        <f>$P33*SUM(Fasering!$D$5:$D$6)</f>
        <v>0</v>
      </c>
      <c r="T33" s="46">
        <f>$P33*SUM(Fasering!$D$5:$D$7)</f>
        <v>0</v>
      </c>
      <c r="U33" s="46">
        <f>$P33*SUM(Fasering!$D$5:$D$8)</f>
        <v>0</v>
      </c>
      <c r="V33" s="46">
        <f>$P33*SUM(Fasering!$D$5:$D$9)</f>
        <v>0</v>
      </c>
      <c r="W33" s="46">
        <f>$P33*SUM(Fasering!$D$5:$D$10)</f>
        <v>0</v>
      </c>
      <c r="X33" s="56">
        <f>$P33*SUM(Fasering!$D$5:$D$11)</f>
        <v>0</v>
      </c>
      <c r="Y33" s="126">
        <f>((B33&lt;19968.2)*456.51+(B33&gt;19968.2)*(B33&lt;20196.46)*(20196.46-B33+228.26)+(B33&gt;20196.46)*(B33&lt;22659.62)*228.26+(B33&gt;22659.62)*(B33&lt;22887.88)*(22887.88-B33))/12*$O$3</f>
        <v>0</v>
      </c>
      <c r="Z33" s="128">
        <f t="shared" si="3"/>
        <v>0</v>
      </c>
      <c r="AA33" s="55">
        <f>$Y33*SUM(Fasering!$D$5)</f>
        <v>0</v>
      </c>
      <c r="AB33" s="46">
        <f>$Y33*SUM(Fasering!$D$5:$D$6)</f>
        <v>0</v>
      </c>
      <c r="AC33" s="46">
        <f>$Y33*SUM(Fasering!$D$5:$D$7)</f>
        <v>0</v>
      </c>
      <c r="AD33" s="46">
        <f>$Y33*SUM(Fasering!$D$5:$D$8)</f>
        <v>0</v>
      </c>
      <c r="AE33" s="46">
        <f>$Y33*SUM(Fasering!$D$5:$D$9)</f>
        <v>0</v>
      </c>
      <c r="AF33" s="46">
        <f>$Y33*SUM(Fasering!$D$5:$D$10)</f>
        <v>0</v>
      </c>
      <c r="AG33" s="56">
        <f>$Y33*SUM(Fasering!$D$5:$D$11)</f>
        <v>0</v>
      </c>
      <c r="AH33" s="5">
        <f>($AK$2+(I33+R33)*12*7.57%)*SUM(Fasering!$D$5)</f>
        <v>0</v>
      </c>
      <c r="AI33" s="9">
        <f>($AK$2+(J33+S33)*12*7.57%)*SUM(Fasering!$D$5:$D$6)</f>
        <v>531.96642581027129</v>
      </c>
      <c r="AJ33" s="9">
        <f>($AK$2+(K33+T33)*12*7.57%)*SUM(Fasering!$D$5:$D$7)</f>
        <v>923.41216392224362</v>
      </c>
      <c r="AK33" s="9">
        <f>($AK$2+(L33+U33)*12*7.57%)*SUM(Fasering!$D$5:$D$8)</f>
        <v>1377.7287720042632</v>
      </c>
      <c r="AL33" s="9">
        <f>($AK$2+(M33+V33)*12*7.57%)*SUM(Fasering!$D$5:$D$9)</f>
        <v>1894.9162500563305</v>
      </c>
      <c r="AM33" s="9">
        <f>($AK$2+(N33+W33)*12*7.57%)*SUM(Fasering!$D$5:$D$10)</f>
        <v>2473.6001116294046</v>
      </c>
      <c r="AN33" s="87">
        <f>($AK$2+(O33+X33)*12*7.57%)*SUM(Fasering!$D$5:$D$11)</f>
        <v>3116.3879951567997</v>
      </c>
      <c r="AO33" s="5">
        <f>($AK$2+(I33+AA33)*12*7.57%)*SUM(Fasering!$D$5)</f>
        <v>0</v>
      </c>
      <c r="AP33" s="9">
        <f>($AK$2+(J33+AB33)*12*7.57%)*SUM(Fasering!$D$5:$D$6)</f>
        <v>531.96642581027129</v>
      </c>
      <c r="AQ33" s="9">
        <f>($AK$2+(K33+AC33)*12*7.57%)*SUM(Fasering!$D$5:$D$7)</f>
        <v>923.41216392224362</v>
      </c>
      <c r="AR33" s="9">
        <f>($AK$2+(L33+AD33)*12*7.57%)*SUM(Fasering!$D$5:$D$8)</f>
        <v>1377.7287720042632</v>
      </c>
      <c r="AS33" s="9">
        <f>($AK$2+(M33+AE33)*12*7.57%)*SUM(Fasering!$D$5:$D$9)</f>
        <v>1894.9162500563305</v>
      </c>
      <c r="AT33" s="9">
        <f>($AK$2+(N33+AF33)*12*7.57%)*SUM(Fasering!$D$5:$D$10)</f>
        <v>2473.6001116294046</v>
      </c>
      <c r="AU33" s="87">
        <f>($AK$2+(O33+AG33)*12*7.57%)*SUM(Fasering!$D$5:$D$11)</f>
        <v>3116.3879951567997</v>
      </c>
    </row>
    <row r="34" spans="1:47" ht="15" x14ac:dyDescent="0.3">
      <c r="A34" s="33">
        <f t="shared" si="4"/>
        <v>25</v>
      </c>
      <c r="B34" s="126">
        <v>31133.13</v>
      </c>
      <c r="C34" s="127"/>
      <c r="D34" s="126">
        <f>B34*$O$3</f>
        <v>39483.035466000001</v>
      </c>
      <c r="E34" s="128">
        <f t="shared" si="0"/>
        <v>978.75888304135606</v>
      </c>
      <c r="F34" s="126">
        <f>B34/12*$O$3</f>
        <v>3290.2529555000001</v>
      </c>
      <c r="G34" s="128">
        <f t="shared" si="1"/>
        <v>81.563240253446338</v>
      </c>
      <c r="H34" s="46">
        <f>'L4'!$H$10</f>
        <v>1609.3</v>
      </c>
      <c r="I34" s="46">
        <f>GEW!$E$12+($F34-GEW!$E$12)*SUM(Fasering!$D$5)</f>
        <v>1716.7792493333334</v>
      </c>
      <c r="J34" s="46">
        <f>GEW!$E$12+($F34-GEW!$E$12)*SUM(Fasering!$D$5:$D$6)</f>
        <v>2123.6224208960016</v>
      </c>
      <c r="K34" s="46">
        <f>GEW!$E$12+($F34-GEW!$E$12)*SUM(Fasering!$D$5:$D$7)</f>
        <v>2357.0534789767557</v>
      </c>
      <c r="L34" s="46">
        <f>GEW!$E$12+($F34-GEW!$E$12)*SUM(Fasering!$D$5:$D$8)</f>
        <v>2590.4845370575094</v>
      </c>
      <c r="M34" s="46">
        <f>GEW!$E$12+($F34-GEW!$E$12)*SUM(Fasering!$D$5:$D$9)</f>
        <v>2823.9155951382636</v>
      </c>
      <c r="N34" s="46">
        <f>GEW!$E$12+($F34-GEW!$E$12)*SUM(Fasering!$D$5:$D$10)</f>
        <v>3056.8218974192464</v>
      </c>
      <c r="O34" s="56">
        <f>GEW!$E$12+($F34-GEW!$E$12)*SUM(Fasering!$D$5:$D$11)</f>
        <v>3290.2529555000001</v>
      </c>
      <c r="P34" s="126">
        <f>((B34&lt;19968.2)*913.03+(B34&gt;19968.2)*(B34&lt;20424.71)*(20424.71-B34+456.51)+(B34&gt;20424.71)*(B34&lt;22659.62)*456.51+(B34&gt;22659.62)*(B34&lt;23116.13)*(23116.13-B34))/12*$O$3</f>
        <v>0</v>
      </c>
      <c r="Q34" s="128">
        <f t="shared" si="2"/>
        <v>0</v>
      </c>
      <c r="R34" s="46">
        <f>$P34*SUM(Fasering!$D$5)</f>
        <v>0</v>
      </c>
      <c r="S34" s="46">
        <f>$P34*SUM(Fasering!$D$5:$D$6)</f>
        <v>0</v>
      </c>
      <c r="T34" s="46">
        <f>$P34*SUM(Fasering!$D$5:$D$7)</f>
        <v>0</v>
      </c>
      <c r="U34" s="46">
        <f>$P34*SUM(Fasering!$D$5:$D$8)</f>
        <v>0</v>
      </c>
      <c r="V34" s="46">
        <f>$P34*SUM(Fasering!$D$5:$D$9)</f>
        <v>0</v>
      </c>
      <c r="W34" s="46">
        <f>$P34*SUM(Fasering!$D$5:$D$10)</f>
        <v>0</v>
      </c>
      <c r="X34" s="56">
        <f>$P34*SUM(Fasering!$D$5:$D$11)</f>
        <v>0</v>
      </c>
      <c r="Y34" s="126">
        <f>((B34&lt;19968.2)*456.51+(B34&gt;19968.2)*(B34&lt;20196.46)*(20196.46-B34+228.26)+(B34&gt;20196.46)*(B34&lt;22659.62)*228.26+(B34&gt;22659.62)*(B34&lt;22887.88)*(22887.88-B34))/12*$O$3</f>
        <v>0</v>
      </c>
      <c r="Z34" s="128">
        <f t="shared" si="3"/>
        <v>0</v>
      </c>
      <c r="AA34" s="55">
        <f>$Y34*SUM(Fasering!$D$5)</f>
        <v>0</v>
      </c>
      <c r="AB34" s="46">
        <f>$Y34*SUM(Fasering!$D$5:$D$6)</f>
        <v>0</v>
      </c>
      <c r="AC34" s="46">
        <f>$Y34*SUM(Fasering!$D$5:$D$7)</f>
        <v>0</v>
      </c>
      <c r="AD34" s="46">
        <f>$Y34*SUM(Fasering!$D$5:$D$8)</f>
        <v>0</v>
      </c>
      <c r="AE34" s="46">
        <f>$Y34*SUM(Fasering!$D$5:$D$9)</f>
        <v>0</v>
      </c>
      <c r="AF34" s="46">
        <f>$Y34*SUM(Fasering!$D$5:$D$10)</f>
        <v>0</v>
      </c>
      <c r="AG34" s="56">
        <f>$Y34*SUM(Fasering!$D$5:$D$11)</f>
        <v>0</v>
      </c>
      <c r="AH34" s="5">
        <f>($AK$2+(I34+R34)*12*7.57%)*SUM(Fasering!$D$5)</f>
        <v>0</v>
      </c>
      <c r="AI34" s="9">
        <f>($AK$2+(J34+S34)*12*7.57%)*SUM(Fasering!$D$5:$D$6)</f>
        <v>532.03580742528925</v>
      </c>
      <c r="AJ34" s="9">
        <f>($AK$2+(K34+T34)*12*7.57%)*SUM(Fasering!$D$5:$D$7)</f>
        <v>923.5840031795442</v>
      </c>
      <c r="AK34" s="9">
        <f>($AK$2+(L34+U34)*12*7.57%)*SUM(Fasering!$D$5:$D$8)</f>
        <v>1378.0487501155594</v>
      </c>
      <c r="AL34" s="9">
        <f>($AK$2+(M34+V34)*12*7.57%)*SUM(Fasering!$D$5:$D$9)</f>
        <v>1895.4300482333351</v>
      </c>
      <c r="AM34" s="9">
        <f>($AK$2+(N34+W34)*12*7.57%)*SUM(Fasering!$D$5:$D$10)</f>
        <v>2474.3528214515782</v>
      </c>
      <c r="AN34" s="87">
        <f>($AK$2+(O34+X34)*12*7.57%)*SUM(Fasering!$D$5:$D$11)</f>
        <v>3117.4257847762001</v>
      </c>
      <c r="AO34" s="5">
        <f>($AK$2+(I34+AA34)*12*7.57%)*SUM(Fasering!$D$5)</f>
        <v>0</v>
      </c>
      <c r="AP34" s="9">
        <f>($AK$2+(J34+AB34)*12*7.57%)*SUM(Fasering!$D$5:$D$6)</f>
        <v>532.03580742528925</v>
      </c>
      <c r="AQ34" s="9">
        <f>($AK$2+(K34+AC34)*12*7.57%)*SUM(Fasering!$D$5:$D$7)</f>
        <v>923.5840031795442</v>
      </c>
      <c r="AR34" s="9">
        <f>($AK$2+(L34+AD34)*12*7.57%)*SUM(Fasering!$D$5:$D$8)</f>
        <v>1378.0487501155594</v>
      </c>
      <c r="AS34" s="9">
        <f>($AK$2+(M34+AE34)*12*7.57%)*SUM(Fasering!$D$5:$D$9)</f>
        <v>1895.4300482333351</v>
      </c>
      <c r="AT34" s="9">
        <f>($AK$2+(N34+AF34)*12*7.57%)*SUM(Fasering!$D$5:$D$10)</f>
        <v>2474.3528214515782</v>
      </c>
      <c r="AU34" s="87">
        <f>($AK$2+(O34+AG34)*12*7.57%)*SUM(Fasering!$D$5:$D$11)</f>
        <v>3117.4257847762001</v>
      </c>
    </row>
    <row r="35" spans="1:47" ht="15" x14ac:dyDescent="0.3">
      <c r="A35" s="33">
        <f t="shared" si="4"/>
        <v>26</v>
      </c>
      <c r="B35" s="126">
        <v>31133.13</v>
      </c>
      <c r="C35" s="127"/>
      <c r="D35" s="126">
        <f>B35*$O$3</f>
        <v>39483.035466000001</v>
      </c>
      <c r="E35" s="128">
        <f t="shared" si="0"/>
        <v>978.75888304135606</v>
      </c>
      <c r="F35" s="126">
        <f>B35/12*$O$3</f>
        <v>3290.2529555000001</v>
      </c>
      <c r="G35" s="128">
        <f t="shared" si="1"/>
        <v>81.563240253446338</v>
      </c>
      <c r="H35" s="46">
        <f>'L4'!$H$10</f>
        <v>1609.3</v>
      </c>
      <c r="I35" s="46">
        <f>GEW!$E$12+($F35-GEW!$E$12)*SUM(Fasering!$D$5)</f>
        <v>1716.7792493333334</v>
      </c>
      <c r="J35" s="46">
        <f>GEW!$E$12+($F35-GEW!$E$12)*SUM(Fasering!$D$5:$D$6)</f>
        <v>2123.6224208960016</v>
      </c>
      <c r="K35" s="46">
        <f>GEW!$E$12+($F35-GEW!$E$12)*SUM(Fasering!$D$5:$D$7)</f>
        <v>2357.0534789767557</v>
      </c>
      <c r="L35" s="46">
        <f>GEW!$E$12+($F35-GEW!$E$12)*SUM(Fasering!$D$5:$D$8)</f>
        <v>2590.4845370575094</v>
      </c>
      <c r="M35" s="46">
        <f>GEW!$E$12+($F35-GEW!$E$12)*SUM(Fasering!$D$5:$D$9)</f>
        <v>2823.9155951382636</v>
      </c>
      <c r="N35" s="46">
        <f>GEW!$E$12+($F35-GEW!$E$12)*SUM(Fasering!$D$5:$D$10)</f>
        <v>3056.8218974192464</v>
      </c>
      <c r="O35" s="56">
        <f>GEW!$E$12+($F35-GEW!$E$12)*SUM(Fasering!$D$5:$D$11)</f>
        <v>3290.2529555000001</v>
      </c>
      <c r="P35" s="126">
        <f>((B35&lt;19968.2)*913.03+(B35&gt;19968.2)*(B35&lt;20424.71)*(20424.71-B35+456.51)+(B35&gt;20424.71)*(B35&lt;22659.62)*456.51+(B35&gt;22659.62)*(B35&lt;23116.13)*(23116.13-B35))/12*$O$3</f>
        <v>0</v>
      </c>
      <c r="Q35" s="128">
        <f t="shared" si="2"/>
        <v>0</v>
      </c>
      <c r="R35" s="46">
        <f>$P35*SUM(Fasering!$D$5)</f>
        <v>0</v>
      </c>
      <c r="S35" s="46">
        <f>$P35*SUM(Fasering!$D$5:$D$6)</f>
        <v>0</v>
      </c>
      <c r="T35" s="46">
        <f>$P35*SUM(Fasering!$D$5:$D$7)</f>
        <v>0</v>
      </c>
      <c r="U35" s="46">
        <f>$P35*SUM(Fasering!$D$5:$D$8)</f>
        <v>0</v>
      </c>
      <c r="V35" s="46">
        <f>$P35*SUM(Fasering!$D$5:$D$9)</f>
        <v>0</v>
      </c>
      <c r="W35" s="46">
        <f>$P35*SUM(Fasering!$D$5:$D$10)</f>
        <v>0</v>
      </c>
      <c r="X35" s="56">
        <f>$P35*SUM(Fasering!$D$5:$D$11)</f>
        <v>0</v>
      </c>
      <c r="Y35" s="126">
        <f>((B35&lt;19968.2)*456.51+(B35&gt;19968.2)*(B35&lt;20196.46)*(20196.46-B35+228.26)+(B35&gt;20196.46)*(B35&lt;22659.62)*228.26+(B35&gt;22659.62)*(B35&lt;22887.88)*(22887.88-B35))/12*$O$3</f>
        <v>0</v>
      </c>
      <c r="Z35" s="128">
        <f t="shared" si="3"/>
        <v>0</v>
      </c>
      <c r="AA35" s="55">
        <f>$Y35*SUM(Fasering!$D$5)</f>
        <v>0</v>
      </c>
      <c r="AB35" s="46">
        <f>$Y35*SUM(Fasering!$D$5:$D$6)</f>
        <v>0</v>
      </c>
      <c r="AC35" s="46">
        <f>$Y35*SUM(Fasering!$D$5:$D$7)</f>
        <v>0</v>
      </c>
      <c r="AD35" s="46">
        <f>$Y35*SUM(Fasering!$D$5:$D$8)</f>
        <v>0</v>
      </c>
      <c r="AE35" s="46">
        <f>$Y35*SUM(Fasering!$D$5:$D$9)</f>
        <v>0</v>
      </c>
      <c r="AF35" s="46">
        <f>$Y35*SUM(Fasering!$D$5:$D$10)</f>
        <v>0</v>
      </c>
      <c r="AG35" s="56">
        <f>$Y35*SUM(Fasering!$D$5:$D$11)</f>
        <v>0</v>
      </c>
      <c r="AH35" s="5">
        <f>($AK$2+(I35+R35)*12*7.57%)*SUM(Fasering!$D$5)</f>
        <v>0</v>
      </c>
      <c r="AI35" s="9">
        <f>($AK$2+(J35+S35)*12*7.57%)*SUM(Fasering!$D$5:$D$6)</f>
        <v>532.03580742528925</v>
      </c>
      <c r="AJ35" s="9">
        <f>($AK$2+(K35+T35)*12*7.57%)*SUM(Fasering!$D$5:$D$7)</f>
        <v>923.5840031795442</v>
      </c>
      <c r="AK35" s="9">
        <f>($AK$2+(L35+U35)*12*7.57%)*SUM(Fasering!$D$5:$D$8)</f>
        <v>1378.0487501155594</v>
      </c>
      <c r="AL35" s="9">
        <f>($AK$2+(M35+V35)*12*7.57%)*SUM(Fasering!$D$5:$D$9)</f>
        <v>1895.4300482333351</v>
      </c>
      <c r="AM35" s="9">
        <f>($AK$2+(N35+W35)*12*7.57%)*SUM(Fasering!$D$5:$D$10)</f>
        <v>2474.3528214515782</v>
      </c>
      <c r="AN35" s="87">
        <f>($AK$2+(O35+X35)*12*7.57%)*SUM(Fasering!$D$5:$D$11)</f>
        <v>3117.4257847762001</v>
      </c>
      <c r="AO35" s="5">
        <f>($AK$2+(I35+AA35)*12*7.57%)*SUM(Fasering!$D$5)</f>
        <v>0</v>
      </c>
      <c r="AP35" s="9">
        <f>($AK$2+(J35+AB35)*12*7.57%)*SUM(Fasering!$D$5:$D$6)</f>
        <v>532.03580742528925</v>
      </c>
      <c r="AQ35" s="9">
        <f>($AK$2+(K35+AC35)*12*7.57%)*SUM(Fasering!$D$5:$D$7)</f>
        <v>923.5840031795442</v>
      </c>
      <c r="AR35" s="9">
        <f>($AK$2+(L35+AD35)*12*7.57%)*SUM(Fasering!$D$5:$D$8)</f>
        <v>1378.0487501155594</v>
      </c>
      <c r="AS35" s="9">
        <f>($AK$2+(M35+AE35)*12*7.57%)*SUM(Fasering!$D$5:$D$9)</f>
        <v>1895.4300482333351</v>
      </c>
      <c r="AT35" s="9">
        <f>($AK$2+(N35+AF35)*12*7.57%)*SUM(Fasering!$D$5:$D$10)</f>
        <v>2474.3528214515782</v>
      </c>
      <c r="AU35" s="87">
        <f>($AK$2+(O35+AG35)*12*7.57%)*SUM(Fasering!$D$5:$D$11)</f>
        <v>3117.4257847762001</v>
      </c>
    </row>
    <row r="36" spans="1:47" ht="15" x14ac:dyDescent="0.3">
      <c r="A36" s="33">
        <f t="shared" si="4"/>
        <v>27</v>
      </c>
      <c r="B36" s="126">
        <v>31143.98</v>
      </c>
      <c r="C36" s="127"/>
      <c r="D36" s="126">
        <f>B36*$O$3</f>
        <v>39496.795436</v>
      </c>
      <c r="E36" s="128">
        <f t="shared" si="0"/>
        <v>979.09998378776345</v>
      </c>
      <c r="F36" s="126">
        <f>B36/12*$O$3</f>
        <v>3291.3996196666662</v>
      </c>
      <c r="G36" s="128">
        <f t="shared" si="1"/>
        <v>81.591665315646949</v>
      </c>
      <c r="H36" s="46">
        <f>'L4'!$H$10</f>
        <v>1609.3</v>
      </c>
      <c r="I36" s="46">
        <f>GEW!$E$12+($F36-GEW!$E$12)*SUM(Fasering!$D$5)</f>
        <v>1716.7792493333334</v>
      </c>
      <c r="J36" s="46">
        <f>GEW!$E$12+($F36-GEW!$E$12)*SUM(Fasering!$D$5:$D$6)</f>
        <v>2123.9189066170247</v>
      </c>
      <c r="K36" s="46">
        <f>GEW!$E$12+($F36-GEW!$E$12)*SUM(Fasering!$D$5:$D$7)</f>
        <v>2357.5200768697455</v>
      </c>
      <c r="L36" s="46">
        <f>GEW!$E$12+($F36-GEW!$E$12)*SUM(Fasering!$D$5:$D$8)</f>
        <v>2591.1212471224658</v>
      </c>
      <c r="M36" s="46">
        <f>GEW!$E$12+($F36-GEW!$E$12)*SUM(Fasering!$D$5:$D$9)</f>
        <v>2824.7224173751861</v>
      </c>
      <c r="N36" s="46">
        <f>GEW!$E$12+($F36-GEW!$E$12)*SUM(Fasering!$D$5:$D$10)</f>
        <v>3057.7984494139459</v>
      </c>
      <c r="O36" s="56">
        <f>GEW!$E$12+($F36-GEW!$E$12)*SUM(Fasering!$D$5:$D$11)</f>
        <v>3291.3996196666662</v>
      </c>
      <c r="P36" s="126">
        <f>((B36&lt;19968.2)*913.03+(B36&gt;19968.2)*(B36&lt;20424.71)*(20424.71-B36+456.51)+(B36&gt;20424.71)*(B36&lt;22659.62)*456.51+(B36&gt;22659.62)*(B36&lt;23116.13)*(23116.13-B36))/12*$O$3</f>
        <v>0</v>
      </c>
      <c r="Q36" s="128">
        <f t="shared" si="2"/>
        <v>0</v>
      </c>
      <c r="R36" s="46">
        <f>$P36*SUM(Fasering!$D$5)</f>
        <v>0</v>
      </c>
      <c r="S36" s="46">
        <f>$P36*SUM(Fasering!$D$5:$D$6)</f>
        <v>0</v>
      </c>
      <c r="T36" s="46">
        <f>$P36*SUM(Fasering!$D$5:$D$7)</f>
        <v>0</v>
      </c>
      <c r="U36" s="46">
        <f>$P36*SUM(Fasering!$D$5:$D$8)</f>
        <v>0</v>
      </c>
      <c r="V36" s="46">
        <f>$P36*SUM(Fasering!$D$5:$D$9)</f>
        <v>0</v>
      </c>
      <c r="W36" s="46">
        <f>$P36*SUM(Fasering!$D$5:$D$10)</f>
        <v>0</v>
      </c>
      <c r="X36" s="56">
        <f>$P36*SUM(Fasering!$D$5:$D$11)</f>
        <v>0</v>
      </c>
      <c r="Y36" s="126">
        <f>((B36&lt;19968.2)*456.51+(B36&gt;19968.2)*(B36&lt;20196.46)*(20196.46-B36+228.26)+(B36&gt;20196.46)*(B36&lt;22659.62)*228.26+(B36&gt;22659.62)*(B36&lt;22887.88)*(22887.88-B36))/12*$O$3</f>
        <v>0</v>
      </c>
      <c r="Z36" s="128">
        <f t="shared" si="3"/>
        <v>0</v>
      </c>
      <c r="AA36" s="55">
        <f>$Y36*SUM(Fasering!$D$5)</f>
        <v>0</v>
      </c>
      <c r="AB36" s="46">
        <f>$Y36*SUM(Fasering!$D$5:$D$6)</f>
        <v>0</v>
      </c>
      <c r="AC36" s="46">
        <f>$Y36*SUM(Fasering!$D$5:$D$7)</f>
        <v>0</v>
      </c>
      <c r="AD36" s="46">
        <f>$Y36*SUM(Fasering!$D$5:$D$8)</f>
        <v>0</v>
      </c>
      <c r="AE36" s="46">
        <f>$Y36*SUM(Fasering!$D$5:$D$9)</f>
        <v>0</v>
      </c>
      <c r="AF36" s="46">
        <f>$Y36*SUM(Fasering!$D$5:$D$10)</f>
        <v>0</v>
      </c>
      <c r="AG36" s="56">
        <f>$Y36*SUM(Fasering!$D$5:$D$11)</f>
        <v>0</v>
      </c>
      <c r="AH36" s="5">
        <f>($AK$2+(I36+R36)*12*7.57%)*SUM(Fasering!$D$5)</f>
        <v>0</v>
      </c>
      <c r="AI36" s="9">
        <f>($AK$2+(J36+S36)*12*7.57%)*SUM(Fasering!$D$5:$D$6)</f>
        <v>532.10544577153746</v>
      </c>
      <c r="AJ36" s="9">
        <f>($AK$2+(K36+T36)*12*7.57%)*SUM(Fasering!$D$5:$D$7)</f>
        <v>923.7564782897856</v>
      </c>
      <c r="AK36" s="9">
        <f>($AK$2+(L36+U36)*12*7.57%)*SUM(Fasering!$D$5:$D$8)</f>
        <v>1378.3699122346675</v>
      </c>
      <c r="AL36" s="9">
        <f>($AK$2+(M36+V36)*12*7.57%)*SUM(Fasering!$D$5:$D$9)</f>
        <v>1895.9457476061839</v>
      </c>
      <c r="AM36" s="9">
        <f>($AK$2+(N36+W36)*12*7.57%)*SUM(Fasering!$D$5:$D$10)</f>
        <v>2475.1083165089858</v>
      </c>
      <c r="AN36" s="87">
        <f>($AK$2+(O36+X36)*12*7.57%)*SUM(Fasering!$D$5:$D$11)</f>
        <v>3118.4674145051995</v>
      </c>
      <c r="AO36" s="5">
        <f>($AK$2+(I36+AA36)*12*7.57%)*SUM(Fasering!$D$5)</f>
        <v>0</v>
      </c>
      <c r="AP36" s="9">
        <f>($AK$2+(J36+AB36)*12*7.57%)*SUM(Fasering!$D$5:$D$6)</f>
        <v>532.10544577153746</v>
      </c>
      <c r="AQ36" s="9">
        <f>($AK$2+(K36+AC36)*12*7.57%)*SUM(Fasering!$D$5:$D$7)</f>
        <v>923.7564782897856</v>
      </c>
      <c r="AR36" s="9">
        <f>($AK$2+(L36+AD36)*12*7.57%)*SUM(Fasering!$D$5:$D$8)</f>
        <v>1378.3699122346675</v>
      </c>
      <c r="AS36" s="9">
        <f>($AK$2+(M36+AE36)*12*7.57%)*SUM(Fasering!$D$5:$D$9)</f>
        <v>1895.9457476061839</v>
      </c>
      <c r="AT36" s="9">
        <f>($AK$2+(N36+AF36)*12*7.57%)*SUM(Fasering!$D$5:$D$10)</f>
        <v>2475.1083165089858</v>
      </c>
      <c r="AU36" s="87">
        <f>($AK$2+(O36+AG36)*12*7.57%)*SUM(Fasering!$D$5:$D$11)</f>
        <v>3118.4674145051995</v>
      </c>
    </row>
    <row r="37" spans="1:47" ht="15" x14ac:dyDescent="0.3">
      <c r="A37" s="36"/>
      <c r="B37" s="129"/>
      <c r="C37" s="130"/>
      <c r="D37" s="129"/>
      <c r="E37" s="130"/>
      <c r="F37" s="129"/>
      <c r="G37" s="130"/>
      <c r="H37" s="47"/>
      <c r="I37" s="47"/>
      <c r="J37" s="47"/>
      <c r="K37" s="47"/>
      <c r="L37" s="47"/>
      <c r="M37" s="47"/>
      <c r="N37" s="47"/>
      <c r="O37" s="53"/>
      <c r="P37" s="129"/>
      <c r="Q37" s="130"/>
      <c r="R37" s="47"/>
      <c r="S37" s="47"/>
      <c r="T37" s="47"/>
      <c r="U37" s="47"/>
      <c r="V37" s="47"/>
      <c r="W37" s="47"/>
      <c r="X37" s="53"/>
      <c r="Y37" s="129"/>
      <c r="Z37" s="130"/>
      <c r="AA37" s="52"/>
      <c r="AB37" s="47"/>
      <c r="AC37" s="47"/>
      <c r="AD37" s="47"/>
      <c r="AE37" s="47"/>
      <c r="AF37" s="47"/>
      <c r="AG37" s="53"/>
      <c r="AH37" s="88"/>
      <c r="AI37" s="89"/>
      <c r="AJ37" s="89"/>
      <c r="AK37" s="89"/>
      <c r="AL37" s="89"/>
      <c r="AM37" s="89"/>
      <c r="AN37" s="90"/>
      <c r="AO37" s="88"/>
      <c r="AP37" s="89"/>
      <c r="AQ37" s="89"/>
      <c r="AR37" s="89"/>
      <c r="AS37" s="89"/>
      <c r="AT37" s="89"/>
      <c r="AU37" s="90"/>
    </row>
    <row r="38" spans="1:47" ht="15" x14ac:dyDescent="0.3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</sheetData>
  <mergeCells count="169">
    <mergeCell ref="AH5:AN5"/>
    <mergeCell ref="AO5:AU5"/>
    <mergeCell ref="B7:C7"/>
    <mergeCell ref="D7:E7"/>
    <mergeCell ref="P7:Q7"/>
    <mergeCell ref="Y7:Z7"/>
    <mergeCell ref="B5:E5"/>
    <mergeCell ref="P5:Q5"/>
    <mergeCell ref="Y5:Z5"/>
    <mergeCell ref="B6:C6"/>
    <mergeCell ref="D6:E6"/>
    <mergeCell ref="F6:G6"/>
    <mergeCell ref="P6:Q6"/>
    <mergeCell ref="Y6:Z6"/>
    <mergeCell ref="R5:X5"/>
    <mergeCell ref="AA5:AG5"/>
    <mergeCell ref="F7:G7"/>
    <mergeCell ref="F5:G5"/>
    <mergeCell ref="H5:O5"/>
    <mergeCell ref="B9:C9"/>
    <mergeCell ref="D9:E9"/>
    <mergeCell ref="F9:G9"/>
    <mergeCell ref="P9:Q9"/>
    <mergeCell ref="Y9:Z9"/>
    <mergeCell ref="B8:C8"/>
    <mergeCell ref="D8:E8"/>
    <mergeCell ref="F8:G8"/>
    <mergeCell ref="P8:Q8"/>
    <mergeCell ref="Y8:Z8"/>
    <mergeCell ref="B11:C11"/>
    <mergeCell ref="D11:E11"/>
    <mergeCell ref="F11:G11"/>
    <mergeCell ref="P11:Q11"/>
    <mergeCell ref="Y11:Z11"/>
    <mergeCell ref="B10:C10"/>
    <mergeCell ref="D10:E10"/>
    <mergeCell ref="F10:G10"/>
    <mergeCell ref="P10:Q10"/>
    <mergeCell ref="Y10:Z10"/>
    <mergeCell ref="B13:C13"/>
    <mergeCell ref="D13:E13"/>
    <mergeCell ref="F13:G13"/>
    <mergeCell ref="P13:Q13"/>
    <mergeCell ref="Y13:Z13"/>
    <mergeCell ref="B12:C12"/>
    <mergeCell ref="D12:E12"/>
    <mergeCell ref="F12:G12"/>
    <mergeCell ref="P12:Q12"/>
    <mergeCell ref="Y12:Z12"/>
    <mergeCell ref="B15:C15"/>
    <mergeCell ref="D15:E15"/>
    <mergeCell ref="F15:G15"/>
    <mergeCell ref="P15:Q15"/>
    <mergeCell ref="Y15:Z15"/>
    <mergeCell ref="B14:C14"/>
    <mergeCell ref="D14:E14"/>
    <mergeCell ref="F14:G14"/>
    <mergeCell ref="P14:Q14"/>
    <mergeCell ref="Y14:Z14"/>
    <mergeCell ref="B17:C17"/>
    <mergeCell ref="D17:E17"/>
    <mergeCell ref="F17:G17"/>
    <mergeCell ref="P17:Q17"/>
    <mergeCell ref="Y17:Z17"/>
    <mergeCell ref="B16:C16"/>
    <mergeCell ref="D16:E16"/>
    <mergeCell ref="F16:G16"/>
    <mergeCell ref="P16:Q16"/>
    <mergeCell ref="Y16:Z16"/>
    <mergeCell ref="B19:C19"/>
    <mergeCell ref="D19:E19"/>
    <mergeCell ref="F19:G19"/>
    <mergeCell ref="P19:Q19"/>
    <mergeCell ref="Y19:Z19"/>
    <mergeCell ref="B18:C18"/>
    <mergeCell ref="D18:E18"/>
    <mergeCell ref="F18:G18"/>
    <mergeCell ref="P18:Q18"/>
    <mergeCell ref="Y18:Z18"/>
    <mergeCell ref="B21:C21"/>
    <mergeCell ref="D21:E21"/>
    <mergeCell ref="F21:G21"/>
    <mergeCell ref="P21:Q21"/>
    <mergeCell ref="Y21:Z21"/>
    <mergeCell ref="B20:C20"/>
    <mergeCell ref="D20:E20"/>
    <mergeCell ref="F20:G20"/>
    <mergeCell ref="P20:Q20"/>
    <mergeCell ref="Y20:Z20"/>
    <mergeCell ref="B23:C23"/>
    <mergeCell ref="D23:E23"/>
    <mergeCell ref="F23:G23"/>
    <mergeCell ref="P23:Q23"/>
    <mergeCell ref="Y23:Z23"/>
    <mergeCell ref="B22:C22"/>
    <mergeCell ref="D22:E22"/>
    <mergeCell ref="F22:G22"/>
    <mergeCell ref="P22:Q22"/>
    <mergeCell ref="Y22:Z22"/>
    <mergeCell ref="B25:C25"/>
    <mergeCell ref="D25:E25"/>
    <mergeCell ref="F25:G25"/>
    <mergeCell ref="P25:Q25"/>
    <mergeCell ref="Y25:Z25"/>
    <mergeCell ref="B24:C24"/>
    <mergeCell ref="D24:E24"/>
    <mergeCell ref="F24:G24"/>
    <mergeCell ref="P24:Q24"/>
    <mergeCell ref="Y24:Z24"/>
    <mergeCell ref="B27:C27"/>
    <mergeCell ref="D27:E27"/>
    <mergeCell ref="F27:G27"/>
    <mergeCell ref="P27:Q27"/>
    <mergeCell ref="Y27:Z27"/>
    <mergeCell ref="B26:C26"/>
    <mergeCell ref="D26:E26"/>
    <mergeCell ref="F26:G26"/>
    <mergeCell ref="P26:Q26"/>
    <mergeCell ref="Y26:Z26"/>
    <mergeCell ref="B29:C29"/>
    <mergeCell ref="D29:E29"/>
    <mergeCell ref="F29:G29"/>
    <mergeCell ref="P29:Q29"/>
    <mergeCell ref="Y29:Z29"/>
    <mergeCell ref="B28:C28"/>
    <mergeCell ref="D28:E28"/>
    <mergeCell ref="F28:G28"/>
    <mergeCell ref="P28:Q28"/>
    <mergeCell ref="Y28:Z28"/>
    <mergeCell ref="B31:C31"/>
    <mergeCell ref="D31:E31"/>
    <mergeCell ref="F31:G31"/>
    <mergeCell ref="P31:Q31"/>
    <mergeCell ref="Y31:Z31"/>
    <mergeCell ref="B30:C30"/>
    <mergeCell ref="D30:E30"/>
    <mergeCell ref="F30:G30"/>
    <mergeCell ref="P30:Q30"/>
    <mergeCell ref="Y30:Z30"/>
    <mergeCell ref="B33:C33"/>
    <mergeCell ref="D33:E33"/>
    <mergeCell ref="F33:G33"/>
    <mergeCell ref="P33:Q33"/>
    <mergeCell ref="Y33:Z33"/>
    <mergeCell ref="B32:C32"/>
    <mergeCell ref="D32:E32"/>
    <mergeCell ref="F32:G32"/>
    <mergeCell ref="P32:Q32"/>
    <mergeCell ref="Y32:Z32"/>
    <mergeCell ref="B37:C37"/>
    <mergeCell ref="D37:E37"/>
    <mergeCell ref="F37:G37"/>
    <mergeCell ref="P37:Q37"/>
    <mergeCell ref="Y37:Z37"/>
    <mergeCell ref="B36:C36"/>
    <mergeCell ref="D36:E36"/>
    <mergeCell ref="F36:G36"/>
    <mergeCell ref="P36:Q36"/>
    <mergeCell ref="Y36:Z36"/>
    <mergeCell ref="B35:C35"/>
    <mergeCell ref="D35:E35"/>
    <mergeCell ref="F35:G35"/>
    <mergeCell ref="P35:Q35"/>
    <mergeCell ref="Y35:Z35"/>
    <mergeCell ref="B34:C34"/>
    <mergeCell ref="D34:E34"/>
    <mergeCell ref="F34:G34"/>
    <mergeCell ref="P34:Q34"/>
    <mergeCell ref="Y34:Z34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1" orientation="landscape" r:id="rId1"/>
  <headerFooter alignWithMargins="0"/>
  <colBreaks count="3" manualBreakCount="3">
    <brk id="15" max="36" man="1"/>
    <brk id="24" max="1048575" man="1"/>
    <brk id="33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8"/>
  <sheetViews>
    <sheetView zoomScale="80" zoomScaleNormal="80" workbookViewId="0"/>
  </sheetViews>
  <sheetFormatPr defaultRowHeight="12.75" x14ac:dyDescent="0.2"/>
  <cols>
    <col min="1" max="1" width="4.5" bestFit="1" customWidth="1"/>
    <col min="8" max="15" width="11.25" customWidth="1"/>
    <col min="18" max="24" width="11.25" customWidth="1"/>
    <col min="27" max="40" width="11.25" customWidth="1"/>
    <col min="41" max="47" width="11.375" customWidth="1"/>
  </cols>
  <sheetData>
    <row r="1" spans="1:47" ht="16.5" x14ac:dyDescent="0.3">
      <c r="A1" s="21" t="s">
        <v>118</v>
      </c>
      <c r="B1" s="21" t="s">
        <v>19</v>
      </c>
      <c r="C1" s="21"/>
      <c r="D1" s="21"/>
      <c r="E1" s="22">
        <v>310</v>
      </c>
      <c r="F1" s="23" t="s">
        <v>119</v>
      </c>
      <c r="G1" s="21"/>
      <c r="H1" s="21"/>
      <c r="I1" s="21"/>
      <c r="J1" s="24"/>
      <c r="K1" s="24"/>
      <c r="L1" s="107">
        <f>D7</f>
        <v>41275</v>
      </c>
      <c r="M1" s="24"/>
      <c r="N1" s="24"/>
      <c r="O1" s="25" t="s">
        <v>120</v>
      </c>
      <c r="P1" s="24"/>
      <c r="Q1" s="24"/>
      <c r="R1" s="24"/>
      <c r="S1" s="24"/>
      <c r="AH1" s="81" t="str">
        <f>'L4'!$AH$2</f>
        <v>Berekening eindejaarspremie 2014:</v>
      </c>
    </row>
    <row r="2" spans="1:47" ht="15" x14ac:dyDescent="0.3">
      <c r="A2" s="25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P2" s="24"/>
      <c r="AH2" s="82" t="s">
        <v>169</v>
      </c>
      <c r="AK2" s="83">
        <f>'L4'!$AK$3</f>
        <v>128.56</v>
      </c>
    </row>
    <row r="3" spans="1:47" ht="15" x14ac:dyDescent="0.3">
      <c r="A3" s="25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 t="s">
        <v>22</v>
      </c>
      <c r="O3" s="72">
        <f>'L4'!O4</f>
        <v>1.2682</v>
      </c>
      <c r="P3" s="24"/>
      <c r="AH3" s="82" t="s">
        <v>72</v>
      </c>
      <c r="AJ3" s="83"/>
    </row>
    <row r="4" spans="1:47" ht="17.25" x14ac:dyDescent="0.35">
      <c r="A4" s="21"/>
      <c r="B4" s="21"/>
      <c r="C4" s="21"/>
      <c r="D4" s="21"/>
      <c r="E4" s="27"/>
      <c r="F4" s="28"/>
      <c r="G4" s="21"/>
      <c r="H4" s="21"/>
      <c r="I4" s="21"/>
      <c r="J4" s="21"/>
      <c r="K4" s="21"/>
      <c r="L4" s="21"/>
      <c r="M4" s="21"/>
      <c r="N4" s="21"/>
      <c r="O4" s="21"/>
      <c r="P4" s="21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</row>
    <row r="5" spans="1:47" ht="15" x14ac:dyDescent="0.3">
      <c r="A5" s="29"/>
      <c r="B5" s="135" t="s">
        <v>23</v>
      </c>
      <c r="C5" s="150"/>
      <c r="D5" s="150"/>
      <c r="E5" s="136"/>
      <c r="F5" s="135" t="s">
        <v>24</v>
      </c>
      <c r="G5" s="136"/>
      <c r="H5" s="147" t="s">
        <v>39</v>
      </c>
      <c r="I5" s="148"/>
      <c r="J5" s="148"/>
      <c r="K5" s="148"/>
      <c r="L5" s="148"/>
      <c r="M5" s="148"/>
      <c r="N5" s="148"/>
      <c r="O5" s="149"/>
      <c r="P5" s="135" t="s">
        <v>25</v>
      </c>
      <c r="Q5" s="138"/>
      <c r="R5" s="147" t="s">
        <v>40</v>
      </c>
      <c r="S5" s="148"/>
      <c r="T5" s="148"/>
      <c r="U5" s="148"/>
      <c r="V5" s="148"/>
      <c r="W5" s="148"/>
      <c r="X5" s="149"/>
      <c r="Y5" s="135" t="s">
        <v>26</v>
      </c>
      <c r="Z5" s="136"/>
      <c r="AA5" s="147" t="s">
        <v>41</v>
      </c>
      <c r="AB5" s="148"/>
      <c r="AC5" s="148"/>
      <c r="AD5" s="148"/>
      <c r="AE5" s="148"/>
      <c r="AF5" s="148"/>
      <c r="AG5" s="149"/>
      <c r="AH5" s="147" t="s">
        <v>177</v>
      </c>
      <c r="AI5" s="148"/>
      <c r="AJ5" s="148"/>
      <c r="AK5" s="148"/>
      <c r="AL5" s="148"/>
      <c r="AM5" s="148"/>
      <c r="AN5" s="149"/>
      <c r="AO5" s="147" t="s">
        <v>178</v>
      </c>
      <c r="AP5" s="148"/>
      <c r="AQ5" s="148"/>
      <c r="AR5" s="148"/>
      <c r="AS5" s="148"/>
      <c r="AT5" s="148"/>
      <c r="AU5" s="149"/>
    </row>
    <row r="6" spans="1:47" ht="15" x14ac:dyDescent="0.3">
      <c r="A6" s="33"/>
      <c r="B6" s="151">
        <v>1</v>
      </c>
      <c r="C6" s="152"/>
      <c r="D6" s="151"/>
      <c r="E6" s="152"/>
      <c r="F6" s="151"/>
      <c r="G6" s="152"/>
      <c r="H6" s="44" t="s">
        <v>183</v>
      </c>
      <c r="I6" s="44" t="s">
        <v>184</v>
      </c>
      <c r="J6" s="44" t="s">
        <v>33</v>
      </c>
      <c r="K6" s="44" t="s">
        <v>34</v>
      </c>
      <c r="L6" s="44" t="s">
        <v>35</v>
      </c>
      <c r="M6" s="44" t="s">
        <v>36</v>
      </c>
      <c r="N6" s="44" t="s">
        <v>37</v>
      </c>
      <c r="O6" s="111" t="s">
        <v>38</v>
      </c>
      <c r="P6" s="151"/>
      <c r="Q6" s="152"/>
      <c r="R6" s="44" t="s">
        <v>185</v>
      </c>
      <c r="S6" s="44" t="s">
        <v>33</v>
      </c>
      <c r="T6" s="44" t="s">
        <v>34</v>
      </c>
      <c r="U6" s="44" t="s">
        <v>35</v>
      </c>
      <c r="V6" s="44" t="s">
        <v>36</v>
      </c>
      <c r="W6" s="44" t="s">
        <v>37</v>
      </c>
      <c r="X6" s="111" t="s">
        <v>38</v>
      </c>
      <c r="Y6" s="153" t="s">
        <v>28</v>
      </c>
      <c r="Z6" s="152"/>
      <c r="AA6" s="44" t="s">
        <v>185</v>
      </c>
      <c r="AB6" s="44" t="s">
        <v>33</v>
      </c>
      <c r="AC6" s="44" t="s">
        <v>34</v>
      </c>
      <c r="AD6" s="44" t="s">
        <v>35</v>
      </c>
      <c r="AE6" s="44" t="s">
        <v>36</v>
      </c>
      <c r="AF6" s="44" t="s">
        <v>37</v>
      </c>
      <c r="AG6" s="111" t="s">
        <v>38</v>
      </c>
      <c r="AH6" s="44" t="s">
        <v>185</v>
      </c>
      <c r="AI6" s="44" t="s">
        <v>33</v>
      </c>
      <c r="AJ6" s="44" t="s">
        <v>34</v>
      </c>
      <c r="AK6" s="44" t="s">
        <v>35</v>
      </c>
      <c r="AL6" s="44" t="s">
        <v>36</v>
      </c>
      <c r="AM6" s="44" t="s">
        <v>37</v>
      </c>
      <c r="AN6" s="111" t="s">
        <v>38</v>
      </c>
      <c r="AO6" s="44" t="s">
        <v>185</v>
      </c>
      <c r="AP6" s="44" t="s">
        <v>33</v>
      </c>
      <c r="AQ6" s="44" t="s">
        <v>34</v>
      </c>
      <c r="AR6" s="44" t="s">
        <v>35</v>
      </c>
      <c r="AS6" s="44" t="s">
        <v>36</v>
      </c>
      <c r="AT6" s="44" t="s">
        <v>37</v>
      </c>
      <c r="AU6" s="111" t="s">
        <v>38</v>
      </c>
    </row>
    <row r="7" spans="1:47" ht="15" x14ac:dyDescent="0.3">
      <c r="A7" s="33"/>
      <c r="B7" s="139" t="s">
        <v>31</v>
      </c>
      <c r="C7" s="140"/>
      <c r="D7" s="145">
        <f>'L4'!$D$8</f>
        <v>41275</v>
      </c>
      <c r="E7" s="144"/>
      <c r="F7" s="145">
        <f>D7</f>
        <v>41275</v>
      </c>
      <c r="G7" s="146"/>
      <c r="H7" s="48"/>
      <c r="I7" s="48" t="s">
        <v>179</v>
      </c>
      <c r="J7" s="48" t="s">
        <v>180</v>
      </c>
      <c r="K7" s="48" t="s">
        <v>181</v>
      </c>
      <c r="L7" s="48" t="s">
        <v>181</v>
      </c>
      <c r="M7" s="48" t="s">
        <v>181</v>
      </c>
      <c r="N7" s="48" t="s">
        <v>182</v>
      </c>
      <c r="O7" s="54" t="s">
        <v>181</v>
      </c>
      <c r="P7" s="143"/>
      <c r="Q7" s="144"/>
      <c r="R7" s="48" t="s">
        <v>179</v>
      </c>
      <c r="S7" s="48" t="s">
        <v>180</v>
      </c>
      <c r="T7" s="48" t="s">
        <v>181</v>
      </c>
      <c r="U7" s="48" t="s">
        <v>181</v>
      </c>
      <c r="V7" s="48" t="s">
        <v>181</v>
      </c>
      <c r="W7" s="48" t="s">
        <v>182</v>
      </c>
      <c r="X7" s="54" t="s">
        <v>181</v>
      </c>
      <c r="Y7" s="143"/>
      <c r="Z7" s="144"/>
      <c r="AA7" s="48" t="s">
        <v>179</v>
      </c>
      <c r="AB7" s="48" t="s">
        <v>180</v>
      </c>
      <c r="AC7" s="48" t="s">
        <v>181</v>
      </c>
      <c r="AD7" s="48" t="s">
        <v>181</v>
      </c>
      <c r="AE7" s="48" t="s">
        <v>181</v>
      </c>
      <c r="AF7" s="48" t="s">
        <v>182</v>
      </c>
      <c r="AG7" s="54" t="s">
        <v>181</v>
      </c>
      <c r="AH7" s="48" t="s">
        <v>179</v>
      </c>
      <c r="AI7" s="48" t="s">
        <v>180</v>
      </c>
      <c r="AJ7" s="48" t="s">
        <v>181</v>
      </c>
      <c r="AK7" s="48" t="s">
        <v>181</v>
      </c>
      <c r="AL7" s="48" t="s">
        <v>181</v>
      </c>
      <c r="AM7" s="48" t="s">
        <v>182</v>
      </c>
      <c r="AN7" s="54" t="s">
        <v>181</v>
      </c>
      <c r="AO7" s="48" t="s">
        <v>179</v>
      </c>
      <c r="AP7" s="48" t="s">
        <v>180</v>
      </c>
      <c r="AQ7" s="48" t="s">
        <v>181</v>
      </c>
      <c r="AR7" s="48" t="s">
        <v>181</v>
      </c>
      <c r="AS7" s="48" t="s">
        <v>181</v>
      </c>
      <c r="AT7" s="48" t="s">
        <v>182</v>
      </c>
      <c r="AU7" s="54" t="s">
        <v>181</v>
      </c>
    </row>
    <row r="8" spans="1:47" ht="15" x14ac:dyDescent="0.3">
      <c r="A8" s="33"/>
      <c r="B8" s="135"/>
      <c r="C8" s="136"/>
      <c r="D8" s="137"/>
      <c r="E8" s="138"/>
      <c r="F8" s="137"/>
      <c r="G8" s="138"/>
      <c r="H8" s="45"/>
      <c r="I8" s="45"/>
      <c r="J8" s="45"/>
      <c r="K8" s="45"/>
      <c r="L8" s="45"/>
      <c r="M8" s="45"/>
      <c r="N8" s="45"/>
      <c r="O8" s="79"/>
      <c r="P8" s="137"/>
      <c r="Q8" s="138"/>
      <c r="R8" s="45"/>
      <c r="S8" s="45"/>
      <c r="T8" s="45"/>
      <c r="U8" s="45"/>
      <c r="V8" s="45"/>
      <c r="W8" s="45"/>
      <c r="X8" s="79"/>
      <c r="Y8" s="137"/>
      <c r="Z8" s="138"/>
      <c r="AA8" s="78"/>
      <c r="AB8" s="45"/>
      <c r="AC8" s="45"/>
      <c r="AD8" s="45"/>
      <c r="AE8" s="45"/>
      <c r="AF8" s="45"/>
      <c r="AG8" s="79"/>
      <c r="AH8" s="84"/>
      <c r="AI8" s="85"/>
      <c r="AJ8" s="85"/>
      <c r="AK8" s="85"/>
      <c r="AL8" s="85"/>
      <c r="AM8" s="85"/>
      <c r="AN8" s="86"/>
      <c r="AO8" s="84"/>
      <c r="AP8" s="85"/>
      <c r="AQ8" s="85"/>
      <c r="AR8" s="85"/>
      <c r="AS8" s="85"/>
      <c r="AT8" s="85"/>
      <c r="AU8" s="86"/>
    </row>
    <row r="9" spans="1:47" ht="15" x14ac:dyDescent="0.3">
      <c r="A9" s="33">
        <v>0</v>
      </c>
      <c r="B9" s="126">
        <v>20228.900000000001</v>
      </c>
      <c r="C9" s="127"/>
      <c r="D9" s="126">
        <f t="shared" ref="D9:D36" si="0">B9*$O$3</f>
        <v>25654.290980000002</v>
      </c>
      <c r="E9" s="128">
        <f t="shared" ref="E9:E36" si="1">D9/40.3399</f>
        <v>635.95326165905226</v>
      </c>
      <c r="F9" s="126">
        <f t="shared" ref="F9:F36" si="2">B9/12*$O$3</f>
        <v>2137.8575816666666</v>
      </c>
      <c r="G9" s="128">
        <f t="shared" ref="G9:G36" si="3">F9/40.3399</f>
        <v>52.99610513825435</v>
      </c>
      <c r="H9" s="46">
        <f>'L4'!$H$10</f>
        <v>1609.3</v>
      </c>
      <c r="I9" s="46">
        <f>GEW!$E$12+($F9-GEW!$E$12)*SUM(Fasering!$D$5)</f>
        <v>1716.7792493333334</v>
      </c>
      <c r="J9" s="46">
        <f>GEW!$E$12+($F9-GEW!$E$12)*SUM(Fasering!$D$5:$D$6)</f>
        <v>1825.6548177851055</v>
      </c>
      <c r="K9" s="46">
        <f>GEW!$E$12+($F9-GEW!$E$12)*SUM(Fasering!$D$5:$D$7)</f>
        <v>1888.1234566102896</v>
      </c>
      <c r="L9" s="46">
        <f>GEW!$E$12+($F9-GEW!$E$12)*SUM(Fasering!$D$5:$D$8)</f>
        <v>1950.5920954354738</v>
      </c>
      <c r="M9" s="46">
        <f>GEW!$E$12+($F9-GEW!$E$12)*SUM(Fasering!$D$5:$D$9)</f>
        <v>2013.0607342606579</v>
      </c>
      <c r="N9" s="46">
        <f>GEW!$E$12+($F9-GEW!$E$12)*SUM(Fasering!$D$5:$D$10)</f>
        <v>2075.3889428414827</v>
      </c>
      <c r="O9" s="76">
        <f>GEW!$E$12+($F9-GEW!$E$12)*SUM(Fasering!$D$5:$D$11)</f>
        <v>2137.8575816666666</v>
      </c>
      <c r="P9" s="126">
        <f t="shared" ref="P9:P36" si="4">((B9&lt;19968.2)*913.03+(B9&gt;19968.2)*(B9&lt;20424.71)*(20424.71-B9+456.51)+(B9&gt;20424.71)*(B9&lt;22659.62)*456.51+(B9&gt;22659.62)*(B9&lt;23116.13)*(23116.13-B9))/12*$O$3</f>
        <v>68.939351999999758</v>
      </c>
      <c r="Q9" s="128">
        <f t="shared" ref="Q9:Q36" si="5">P9/40.3399</f>
        <v>1.7089618962863011</v>
      </c>
      <c r="R9" s="46">
        <f>$P9*SUM(Fasering!$D$5)</f>
        <v>0</v>
      </c>
      <c r="S9" s="46">
        <f>$P9*SUM(Fasering!$D$5:$D$6)</f>
        <v>17.825213413629307</v>
      </c>
      <c r="T9" s="46">
        <f>$P9*SUM(Fasering!$D$5:$D$7)</f>
        <v>28.052639406000427</v>
      </c>
      <c r="U9" s="46">
        <f>$P9*SUM(Fasering!$D$5:$D$8)</f>
        <v>38.280065398371548</v>
      </c>
      <c r="V9" s="46">
        <f>$P9*SUM(Fasering!$D$5:$D$9)</f>
        <v>48.507491390742665</v>
      </c>
      <c r="W9" s="46">
        <f>$P9*SUM(Fasering!$D$5:$D$10)</f>
        <v>58.711926007628648</v>
      </c>
      <c r="X9" s="76">
        <f>$P9*SUM(Fasering!$D$5:$D$11)</f>
        <v>68.939351999999758</v>
      </c>
      <c r="Y9" s="126">
        <f t="shared" ref="Y9:Y36" si="6">((B9&lt;19968.2)*456.51+(B9&gt;19968.2)*(B9&lt;20196.46)*(20196.46-B9+228.26)+(B9&gt;20196.46)*(B9&lt;22659.62)*228.26+(B9&gt;22659.62)*(B9&lt;22887.88)*(22887.88-B9))/12*$O$3</f>
        <v>24.123277666666663</v>
      </c>
      <c r="Z9" s="128">
        <f t="shared" ref="Z9:Z36" si="7">Y9/40.3399</f>
        <v>0.5980004329873565</v>
      </c>
      <c r="AA9" s="75">
        <f>$Y9*SUM(Fasering!$D$5)</f>
        <v>0</v>
      </c>
      <c r="AB9" s="46">
        <f>$Y9*SUM(Fasering!$D$5:$D$6)</f>
        <v>6.2374037493792001</v>
      </c>
      <c r="AC9" s="46">
        <f>$Y9*SUM(Fasering!$D$5:$D$7)</f>
        <v>9.8161875625669595</v>
      </c>
      <c r="AD9" s="46">
        <f>$Y9*SUM(Fasering!$D$5:$D$8)</f>
        <v>13.39497137575472</v>
      </c>
      <c r="AE9" s="46">
        <f>$Y9*SUM(Fasering!$D$5:$D$9)</f>
        <v>16.97375518894248</v>
      </c>
      <c r="AF9" s="46">
        <f>$Y9*SUM(Fasering!$D$5:$D$10)</f>
        <v>20.544493853478905</v>
      </c>
      <c r="AG9" s="76">
        <f>$Y9*SUM(Fasering!$D$5:$D$11)</f>
        <v>24.123277666666663</v>
      </c>
      <c r="AH9" s="5">
        <f>($AK$2+(I9+R9)*12*7.57%)*SUM(Fasering!$D$5)</f>
        <v>0</v>
      </c>
      <c r="AI9" s="9">
        <f>($AK$2+(J9+S9)*12*7.57%)*SUM(Fasering!$D$5:$D$6)</f>
        <v>466.2361707168443</v>
      </c>
      <c r="AJ9" s="9">
        <f>($AK$2+(K9+T9)*12*7.57%)*SUM(Fasering!$D$5:$D$7)</f>
        <v>760.61632507493675</v>
      </c>
      <c r="AK9" s="9">
        <f>($AK$2+(L9+U9)*12*7.57%)*SUM(Fasering!$D$5:$D$8)</f>
        <v>1074.5902118198483</v>
      </c>
      <c r="AL9" s="9">
        <f>($AK$2+(M9+V9)*12*7.57%)*SUM(Fasering!$D$5:$D$9)</f>
        <v>1408.1578309515785</v>
      </c>
      <c r="AM9" s="9">
        <f>($AK$2+(N9+W9)*12*7.57%)*SUM(Fasering!$D$5:$D$10)</f>
        <v>1760.5032975812867</v>
      </c>
      <c r="AN9" s="87">
        <f>($AK$2+(O9+X9)*12*7.57%)*SUM(Fasering!$D$5:$D$11)</f>
        <v>2133.2143345427999</v>
      </c>
      <c r="AO9" s="5">
        <f>($AK$2+(I9+AA9)*12*7.57%)*SUM(Fasering!$D$5)</f>
        <v>0</v>
      </c>
      <c r="AP9" s="9">
        <f>($AK$2+(J9+AB9)*12*7.57%)*SUM(Fasering!$D$5:$D$6)</f>
        <v>463.51443457766788</v>
      </c>
      <c r="AQ9" s="9">
        <f>($AK$2+(K9+AC9)*12*7.57%)*SUM(Fasering!$D$5:$D$7)</f>
        <v>753.87533012111442</v>
      </c>
      <c r="AR9" s="9">
        <f>($AK$2+(L9+AD9)*12*7.57%)*SUM(Fasering!$D$5:$D$8)</f>
        <v>1062.0379529968895</v>
      </c>
      <c r="AS9" s="9">
        <f>($AK$2+(M9+AE9)*12*7.57%)*SUM(Fasering!$D$5:$D$9)</f>
        <v>1388.0023032049928</v>
      </c>
      <c r="AT9" s="9">
        <f>($AK$2+(N9+AF9)*12*7.57%)*SUM(Fasering!$D$5:$D$10)</f>
        <v>1730.9756262407816</v>
      </c>
      <c r="AU9" s="87">
        <f>($AK$2+(O9+AG9)*12*7.57%)*SUM(Fasering!$D$5:$D$11)</f>
        <v>2092.5034126184</v>
      </c>
    </row>
    <row r="10" spans="1:47" ht="15" x14ac:dyDescent="0.3">
      <c r="A10" s="33">
        <f t="shared" ref="A10:A36" si="8">+A9+1</f>
        <v>1</v>
      </c>
      <c r="B10" s="126">
        <v>20614.2</v>
      </c>
      <c r="C10" s="127"/>
      <c r="D10" s="126">
        <f t="shared" si="0"/>
        <v>26142.92844</v>
      </c>
      <c r="E10" s="128">
        <f t="shared" si="1"/>
        <v>648.06626788861649</v>
      </c>
      <c r="F10" s="126">
        <f t="shared" si="2"/>
        <v>2178.57737</v>
      </c>
      <c r="G10" s="128">
        <f t="shared" si="3"/>
        <v>54.00552232405137</v>
      </c>
      <c r="H10" s="46">
        <f>'L4'!$H$10</f>
        <v>1609.3</v>
      </c>
      <c r="I10" s="46">
        <f>GEW!$E$12+($F10-GEW!$E$12)*SUM(Fasering!$D$5)</f>
        <v>1716.7792493333334</v>
      </c>
      <c r="J10" s="46">
        <f>GEW!$E$12+($F10-GEW!$E$12)*SUM(Fasering!$D$5:$D$6)</f>
        <v>1836.1834766155437</v>
      </c>
      <c r="K10" s="46">
        <f>GEW!$E$12+($F10-GEW!$E$12)*SUM(Fasering!$D$5:$D$7)</f>
        <v>1904.6930573631901</v>
      </c>
      <c r="L10" s="46">
        <f>GEW!$E$12+($F10-GEW!$E$12)*SUM(Fasering!$D$5:$D$8)</f>
        <v>1973.2026381108365</v>
      </c>
      <c r="M10" s="46">
        <f>GEW!$E$12+($F10-GEW!$E$12)*SUM(Fasering!$D$5:$D$9)</f>
        <v>2041.7122188584829</v>
      </c>
      <c r="N10" s="46">
        <f>GEW!$E$12+($F10-GEW!$E$12)*SUM(Fasering!$D$5:$D$10)</f>
        <v>2110.0677892523536</v>
      </c>
      <c r="O10" s="76">
        <f>GEW!$E$12+($F10-GEW!$E$12)*SUM(Fasering!$D$5:$D$11)</f>
        <v>2178.57737</v>
      </c>
      <c r="P10" s="126">
        <f t="shared" si="4"/>
        <v>48.245498499999997</v>
      </c>
      <c r="Q10" s="128">
        <f t="shared" si="5"/>
        <v>1.1959746677607033</v>
      </c>
      <c r="R10" s="46">
        <f>$P10*SUM(Fasering!$D$5)</f>
        <v>0</v>
      </c>
      <c r="S10" s="46">
        <f>$P10*SUM(Fasering!$D$5:$D$6)</f>
        <v>12.474534240029346</v>
      </c>
      <c r="T10" s="46">
        <f>$P10*SUM(Fasering!$D$5:$D$7)</f>
        <v>19.631945080992917</v>
      </c>
      <c r="U10" s="46">
        <f>$P10*SUM(Fasering!$D$5:$D$8)</f>
        <v>26.789355921956485</v>
      </c>
      <c r="V10" s="46">
        <f>$P10*SUM(Fasering!$D$5:$D$9)</f>
        <v>33.946766762920056</v>
      </c>
      <c r="W10" s="46">
        <f>$P10*SUM(Fasering!$D$5:$D$10)</f>
        <v>41.088087659036432</v>
      </c>
      <c r="X10" s="76">
        <f>$P10*SUM(Fasering!$D$5:$D$11)</f>
        <v>48.245498499999997</v>
      </c>
      <c r="Y10" s="126">
        <f t="shared" si="6"/>
        <v>24.123277666666663</v>
      </c>
      <c r="Z10" s="128">
        <f t="shared" si="7"/>
        <v>0.5980004329873565</v>
      </c>
      <c r="AA10" s="75">
        <f>$Y10*SUM(Fasering!$D$5)</f>
        <v>0</v>
      </c>
      <c r="AB10" s="46">
        <f>$Y10*SUM(Fasering!$D$5:$D$6)</f>
        <v>6.2374037493792001</v>
      </c>
      <c r="AC10" s="46">
        <f>$Y10*SUM(Fasering!$D$5:$D$7)</f>
        <v>9.8161875625669595</v>
      </c>
      <c r="AD10" s="46">
        <f>$Y10*SUM(Fasering!$D$5:$D$8)</f>
        <v>13.39497137575472</v>
      </c>
      <c r="AE10" s="46">
        <f>$Y10*SUM(Fasering!$D$5:$D$9)</f>
        <v>16.97375518894248</v>
      </c>
      <c r="AF10" s="46">
        <f>$Y10*SUM(Fasering!$D$5:$D$10)</f>
        <v>20.544493853478905</v>
      </c>
      <c r="AG10" s="76">
        <f>$Y10*SUM(Fasering!$D$5:$D$11)</f>
        <v>24.123277666666663</v>
      </c>
      <c r="AH10" s="5">
        <f>($AK$2+(I10+R10)*12*7.57%)*SUM(Fasering!$D$5)</f>
        <v>0</v>
      </c>
      <c r="AI10" s="9">
        <f>($AK$2+(J10+S10)*12*7.57%)*SUM(Fasering!$D$5:$D$6)</f>
        <v>467.45237073809722</v>
      </c>
      <c r="AJ10" s="9">
        <f>($AK$2+(K10+T10)*12*7.57%)*SUM(Fasering!$D$5:$D$7)</f>
        <v>763.62851941960446</v>
      </c>
      <c r="AK10" s="9">
        <f>($AK$2+(L10+U10)*12*7.57%)*SUM(Fasering!$D$5:$D$8)</f>
        <v>1080.1991528290509</v>
      </c>
      <c r="AL10" s="9">
        <f>($AK$2+(M10+V10)*12*7.57%)*SUM(Fasering!$D$5:$D$9)</f>
        <v>1417.1642709664361</v>
      </c>
      <c r="AM10" s="9">
        <f>($AK$2+(N10+W10)*12*7.57%)*SUM(Fasering!$D$5:$D$10)</f>
        <v>1773.6976531967941</v>
      </c>
      <c r="AN10" s="87">
        <f>($AK$2+(O10+X10)*12*7.57%)*SUM(Fasering!$D$5:$D$11)</f>
        <v>2151.4058937454001</v>
      </c>
      <c r="AO10" s="5">
        <f>($AK$2+(I10+AA10)*12*7.57%)*SUM(Fasering!$D$5)</f>
        <v>0</v>
      </c>
      <c r="AP10" s="9">
        <f>($AK$2+(J10+AB10)*12*7.57%)*SUM(Fasering!$D$5:$D$6)</f>
        <v>465.98739815457839</v>
      </c>
      <c r="AQ10" s="9">
        <f>($AK$2+(K10+AC10)*12*7.57%)*SUM(Fasering!$D$5:$D$7)</f>
        <v>760.00018357512511</v>
      </c>
      <c r="AR10" s="9">
        <f>($AK$2+(L10+AD10)*12*7.57%)*SUM(Fasering!$D$5:$D$8)</f>
        <v>1073.4429082496508</v>
      </c>
      <c r="AS10" s="9">
        <f>($AK$2+(M10+AE10)*12*7.57%)*SUM(Fasering!$D$5:$D$9)</f>
        <v>1406.3155721781559</v>
      </c>
      <c r="AT10" s="9">
        <f>($AK$2+(N10+AF10)*12*7.57%)*SUM(Fasering!$D$5:$D$10)</f>
        <v>1757.8044046388773</v>
      </c>
      <c r="AU10" s="87">
        <f>($AK$2+(O10+AG10)*12*7.57%)*SUM(Fasering!$D$5:$D$11)</f>
        <v>2129.4932683403999</v>
      </c>
    </row>
    <row r="11" spans="1:47" ht="15" x14ac:dyDescent="0.3">
      <c r="A11" s="33">
        <f t="shared" si="8"/>
        <v>2</v>
      </c>
      <c r="B11" s="126">
        <v>21206.19</v>
      </c>
      <c r="C11" s="127"/>
      <c r="D11" s="126">
        <f t="shared" si="0"/>
        <v>26893.690157999998</v>
      </c>
      <c r="E11" s="128">
        <f t="shared" si="1"/>
        <v>666.67716474259964</v>
      </c>
      <c r="F11" s="126">
        <f t="shared" si="2"/>
        <v>2241.1408465</v>
      </c>
      <c r="G11" s="128">
        <f t="shared" si="3"/>
        <v>55.556430395216644</v>
      </c>
      <c r="H11" s="46">
        <f>'L4'!$H$10</f>
        <v>1609.3</v>
      </c>
      <c r="I11" s="46">
        <f>GEW!$E$12+($F11-GEW!$E$12)*SUM(Fasering!$D$5)</f>
        <v>1716.7792493333334</v>
      </c>
      <c r="J11" s="46">
        <f>GEW!$E$12+($F11-GEW!$E$12)*SUM(Fasering!$D$5:$D$6)</f>
        <v>1852.3601201167921</v>
      </c>
      <c r="K11" s="46">
        <f>GEW!$E$12+($F11-GEW!$E$12)*SUM(Fasering!$D$5:$D$7)</f>
        <v>1930.1512404665109</v>
      </c>
      <c r="L11" s="46">
        <f>GEW!$E$12+($F11-GEW!$E$12)*SUM(Fasering!$D$5:$D$8)</f>
        <v>2007.9423608162297</v>
      </c>
      <c r="M11" s="46">
        <f>GEW!$E$12+($F11-GEW!$E$12)*SUM(Fasering!$D$5:$D$9)</f>
        <v>2085.7334811659484</v>
      </c>
      <c r="N11" s="46">
        <f>GEW!$E$12+($F11-GEW!$E$12)*SUM(Fasering!$D$5:$D$10)</f>
        <v>2163.3497261502812</v>
      </c>
      <c r="O11" s="76">
        <f>GEW!$E$12+($F11-GEW!$E$12)*SUM(Fasering!$D$5:$D$11)</f>
        <v>2241.1408465</v>
      </c>
      <c r="P11" s="126">
        <f t="shared" si="4"/>
        <v>48.245498499999997</v>
      </c>
      <c r="Q11" s="128">
        <f t="shared" si="5"/>
        <v>1.1959746677607033</v>
      </c>
      <c r="R11" s="46">
        <f>$P11*SUM(Fasering!$D$5)</f>
        <v>0</v>
      </c>
      <c r="S11" s="46">
        <f>$P11*SUM(Fasering!$D$5:$D$6)</f>
        <v>12.474534240029346</v>
      </c>
      <c r="T11" s="46">
        <f>$P11*SUM(Fasering!$D$5:$D$7)</f>
        <v>19.631945080992917</v>
      </c>
      <c r="U11" s="46">
        <f>$P11*SUM(Fasering!$D$5:$D$8)</f>
        <v>26.789355921956485</v>
      </c>
      <c r="V11" s="46">
        <f>$P11*SUM(Fasering!$D$5:$D$9)</f>
        <v>33.946766762920056</v>
      </c>
      <c r="W11" s="46">
        <f>$P11*SUM(Fasering!$D$5:$D$10)</f>
        <v>41.088087659036432</v>
      </c>
      <c r="X11" s="76">
        <f>$P11*SUM(Fasering!$D$5:$D$11)</f>
        <v>48.245498499999997</v>
      </c>
      <c r="Y11" s="126">
        <f t="shared" si="6"/>
        <v>24.123277666666663</v>
      </c>
      <c r="Z11" s="128">
        <f t="shared" si="7"/>
        <v>0.5980004329873565</v>
      </c>
      <c r="AA11" s="75">
        <f>$Y11*SUM(Fasering!$D$5)</f>
        <v>0</v>
      </c>
      <c r="AB11" s="46">
        <f>$Y11*SUM(Fasering!$D$5:$D$6)</f>
        <v>6.2374037493792001</v>
      </c>
      <c r="AC11" s="46">
        <f>$Y11*SUM(Fasering!$D$5:$D$7)</f>
        <v>9.8161875625669595</v>
      </c>
      <c r="AD11" s="46">
        <f>$Y11*SUM(Fasering!$D$5:$D$8)</f>
        <v>13.39497137575472</v>
      </c>
      <c r="AE11" s="46">
        <f>$Y11*SUM(Fasering!$D$5:$D$9)</f>
        <v>16.97375518894248</v>
      </c>
      <c r="AF11" s="46">
        <f>$Y11*SUM(Fasering!$D$5:$D$10)</f>
        <v>20.544493853478905</v>
      </c>
      <c r="AG11" s="76">
        <f>$Y11*SUM(Fasering!$D$5:$D$11)</f>
        <v>24.123277666666663</v>
      </c>
      <c r="AH11" s="5">
        <f>($AK$2+(I11+R11)*12*7.57%)*SUM(Fasering!$D$5)</f>
        <v>0</v>
      </c>
      <c r="AI11" s="9">
        <f>($AK$2+(J11+S11)*12*7.57%)*SUM(Fasering!$D$5:$D$6)</f>
        <v>471.25192876533623</v>
      </c>
      <c r="AJ11" s="9">
        <f>($AK$2+(K11+T11)*12*7.57%)*SUM(Fasering!$D$5:$D$7)</f>
        <v>773.03898398290505</v>
      </c>
      <c r="AK11" s="9">
        <f>($AK$2+(L11+U11)*12*7.57%)*SUM(Fasering!$D$5:$D$8)</f>
        <v>1097.7221724503388</v>
      </c>
      <c r="AL11" s="9">
        <f>($AK$2+(M11+V11)*12*7.57%)*SUM(Fasering!$D$5:$D$9)</f>
        <v>1445.3014941676374</v>
      </c>
      <c r="AM11" s="9">
        <f>($AK$2+(N11+W11)*12*7.57%)*SUM(Fasering!$D$5:$D$10)</f>
        <v>1814.9184383613119</v>
      </c>
      <c r="AN11" s="87">
        <f>($AK$2+(O11+X11)*12*7.57%)*SUM(Fasering!$D$5:$D$11)</f>
        <v>2208.2385557980001</v>
      </c>
      <c r="AO11" s="5">
        <f>($AK$2+(I11+AA11)*12*7.57%)*SUM(Fasering!$D$5)</f>
        <v>0</v>
      </c>
      <c r="AP11" s="9">
        <f>($AK$2+(J11+AB11)*12*7.57%)*SUM(Fasering!$D$5:$D$6)</f>
        <v>469.7869561818174</v>
      </c>
      <c r="AQ11" s="9">
        <f>($AK$2+(K11+AC11)*12*7.57%)*SUM(Fasering!$D$5:$D$7)</f>
        <v>769.41064813842559</v>
      </c>
      <c r="AR11" s="9">
        <f>($AK$2+(L11+AD11)*12*7.57%)*SUM(Fasering!$D$5:$D$8)</f>
        <v>1090.9659278709389</v>
      </c>
      <c r="AS11" s="9">
        <f>($AK$2+(M11+AE11)*12*7.57%)*SUM(Fasering!$D$5:$D$9)</f>
        <v>1434.4527953793572</v>
      </c>
      <c r="AT11" s="9">
        <f>($AK$2+(N11+AF11)*12*7.57%)*SUM(Fasering!$D$5:$D$10)</f>
        <v>1799.0251898033955</v>
      </c>
      <c r="AU11" s="87">
        <f>($AK$2+(O11+AG11)*12*7.57%)*SUM(Fasering!$D$5:$D$11)</f>
        <v>2186.3259303929999</v>
      </c>
    </row>
    <row r="12" spans="1:47" ht="15" x14ac:dyDescent="0.3">
      <c r="A12" s="33">
        <f t="shared" si="8"/>
        <v>3</v>
      </c>
      <c r="B12" s="126">
        <v>22005.19</v>
      </c>
      <c r="C12" s="127"/>
      <c r="D12" s="126">
        <f t="shared" si="0"/>
        <v>27906.981957999997</v>
      </c>
      <c r="E12" s="128">
        <f t="shared" si="1"/>
        <v>691.79601233518167</v>
      </c>
      <c r="F12" s="126">
        <f t="shared" si="2"/>
        <v>2325.5818298333329</v>
      </c>
      <c r="G12" s="128">
        <f t="shared" si="3"/>
        <v>57.64966769459847</v>
      </c>
      <c r="H12" s="46">
        <f>'L4'!$H$10</f>
        <v>1609.3</v>
      </c>
      <c r="I12" s="46">
        <f>GEW!$E$12+($F12-GEW!$E$12)*SUM(Fasering!$D$5)</f>
        <v>1716.7792493333334</v>
      </c>
      <c r="J12" s="46">
        <f>GEW!$E$12+($F12-GEW!$E$12)*SUM(Fasering!$D$5:$D$6)</f>
        <v>1874.1934925681808</v>
      </c>
      <c r="K12" s="46">
        <f>GEW!$E$12+($F12-GEW!$E$12)*SUM(Fasering!$D$5:$D$7)</f>
        <v>1964.5117673327641</v>
      </c>
      <c r="L12" s="46">
        <f>GEW!$E$12+($F12-GEW!$E$12)*SUM(Fasering!$D$5:$D$8)</f>
        <v>2054.8300420973474</v>
      </c>
      <c r="M12" s="46">
        <f>GEW!$E$12+($F12-GEW!$E$12)*SUM(Fasering!$D$5:$D$9)</f>
        <v>2145.1483168619307</v>
      </c>
      <c r="N12" s="46">
        <f>GEW!$E$12+($F12-GEW!$E$12)*SUM(Fasering!$D$5:$D$10)</f>
        <v>2235.2635550687496</v>
      </c>
      <c r="O12" s="76">
        <f>GEW!$E$12+($F12-GEW!$E$12)*SUM(Fasering!$D$5:$D$11)</f>
        <v>2325.5818298333329</v>
      </c>
      <c r="P12" s="126">
        <f t="shared" si="4"/>
        <v>48.245498499999997</v>
      </c>
      <c r="Q12" s="128">
        <f t="shared" si="5"/>
        <v>1.1959746677607033</v>
      </c>
      <c r="R12" s="46">
        <f>$P12*SUM(Fasering!$D$5)</f>
        <v>0</v>
      </c>
      <c r="S12" s="46">
        <f>$P12*SUM(Fasering!$D$5:$D$6)</f>
        <v>12.474534240029346</v>
      </c>
      <c r="T12" s="46">
        <f>$P12*SUM(Fasering!$D$5:$D$7)</f>
        <v>19.631945080992917</v>
      </c>
      <c r="U12" s="46">
        <f>$P12*SUM(Fasering!$D$5:$D$8)</f>
        <v>26.789355921956485</v>
      </c>
      <c r="V12" s="46">
        <f>$P12*SUM(Fasering!$D$5:$D$9)</f>
        <v>33.946766762920056</v>
      </c>
      <c r="W12" s="46">
        <f>$P12*SUM(Fasering!$D$5:$D$10)</f>
        <v>41.088087659036432</v>
      </c>
      <c r="X12" s="76">
        <f>$P12*SUM(Fasering!$D$5:$D$11)</f>
        <v>48.245498499999997</v>
      </c>
      <c r="Y12" s="126">
        <f t="shared" si="6"/>
        <v>24.123277666666663</v>
      </c>
      <c r="Z12" s="128">
        <f t="shared" si="7"/>
        <v>0.5980004329873565</v>
      </c>
      <c r="AA12" s="75">
        <f>$Y12*SUM(Fasering!$D$5)</f>
        <v>0</v>
      </c>
      <c r="AB12" s="46">
        <f>$Y12*SUM(Fasering!$D$5:$D$6)</f>
        <v>6.2374037493792001</v>
      </c>
      <c r="AC12" s="46">
        <f>$Y12*SUM(Fasering!$D$5:$D$7)</f>
        <v>9.8161875625669595</v>
      </c>
      <c r="AD12" s="46">
        <f>$Y12*SUM(Fasering!$D$5:$D$8)</f>
        <v>13.39497137575472</v>
      </c>
      <c r="AE12" s="46">
        <f>$Y12*SUM(Fasering!$D$5:$D$9)</f>
        <v>16.97375518894248</v>
      </c>
      <c r="AF12" s="46">
        <f>$Y12*SUM(Fasering!$D$5:$D$10)</f>
        <v>20.544493853478905</v>
      </c>
      <c r="AG12" s="76">
        <f>$Y12*SUM(Fasering!$D$5:$D$11)</f>
        <v>24.123277666666663</v>
      </c>
      <c r="AH12" s="5">
        <f>($AK$2+(I12+R12)*12*7.57%)*SUM(Fasering!$D$5)</f>
        <v>0</v>
      </c>
      <c r="AI12" s="9">
        <f>($AK$2+(J12+S12)*12*7.57%)*SUM(Fasering!$D$5:$D$6)</f>
        <v>476.38013509274714</v>
      </c>
      <c r="AJ12" s="9">
        <f>($AK$2+(K12+T12)*12*7.57%)*SUM(Fasering!$D$5:$D$7)</f>
        <v>785.74014647902334</v>
      </c>
      <c r="AK12" s="9">
        <f>($AK$2+(L12+U12)*12*7.57%)*SUM(Fasering!$D$5:$D$8)</f>
        <v>1121.3727285026521</v>
      </c>
      <c r="AL12" s="9">
        <f>($AK$2+(M12+V12)*12*7.57%)*SUM(Fasering!$D$5:$D$9)</f>
        <v>1483.2778811636338</v>
      </c>
      <c r="AM12" s="9">
        <f>($AK$2+(N12+W12)*12*7.57%)*SUM(Fasering!$D$5:$D$10)</f>
        <v>1870.5535121741293</v>
      </c>
      <c r="AN12" s="87">
        <f>($AK$2+(O12+X12)*12*7.57%)*SUM(Fasering!$D$5:$D$11)</f>
        <v>2284.9447450579996</v>
      </c>
      <c r="AO12" s="5">
        <f>($AK$2+(I12+AA12)*12*7.57%)*SUM(Fasering!$D$5)</f>
        <v>0</v>
      </c>
      <c r="AP12" s="9">
        <f>($AK$2+(J12+AB12)*12*7.57%)*SUM(Fasering!$D$5:$D$6)</f>
        <v>474.91516250922837</v>
      </c>
      <c r="AQ12" s="9">
        <f>($AK$2+(K12+AC12)*12*7.57%)*SUM(Fasering!$D$5:$D$7)</f>
        <v>782.11181063454399</v>
      </c>
      <c r="AR12" s="9">
        <f>($AK$2+(L12+AD12)*12*7.57%)*SUM(Fasering!$D$5:$D$8)</f>
        <v>1114.6164839232522</v>
      </c>
      <c r="AS12" s="9">
        <f>($AK$2+(M12+AE12)*12*7.57%)*SUM(Fasering!$D$5:$D$9)</f>
        <v>1472.4291823753529</v>
      </c>
      <c r="AT12" s="9">
        <f>($AK$2+(N12+AF12)*12*7.57%)*SUM(Fasering!$D$5:$D$10)</f>
        <v>1854.6602636162127</v>
      </c>
      <c r="AU12" s="87">
        <f>($AK$2+(O12+AG12)*12*7.57%)*SUM(Fasering!$D$5:$D$11)</f>
        <v>2263.0321196529994</v>
      </c>
    </row>
    <row r="13" spans="1:47" ht="15" x14ac:dyDescent="0.3">
      <c r="A13" s="33">
        <f t="shared" si="8"/>
        <v>4</v>
      </c>
      <c r="B13" s="126">
        <v>22799.46</v>
      </c>
      <c r="C13" s="127"/>
      <c r="D13" s="126">
        <f t="shared" si="0"/>
        <v>28914.275171999998</v>
      </c>
      <c r="E13" s="128">
        <f t="shared" si="1"/>
        <v>716.76615886504419</v>
      </c>
      <c r="F13" s="126">
        <f t="shared" si="2"/>
        <v>2409.522931</v>
      </c>
      <c r="G13" s="128">
        <f t="shared" si="3"/>
        <v>59.730513238753687</v>
      </c>
      <c r="H13" s="46">
        <f>'L4'!$H$10</f>
        <v>1609.3</v>
      </c>
      <c r="I13" s="46">
        <f>GEW!$E$12+($F13-GEW!$E$12)*SUM(Fasering!$D$5)</f>
        <v>1716.7792493333334</v>
      </c>
      <c r="J13" s="46">
        <f>GEW!$E$12+($F13-GEW!$E$12)*SUM(Fasering!$D$5:$D$6)</f>
        <v>1895.8976136407273</v>
      </c>
      <c r="K13" s="46">
        <f>GEW!$E$12+($F13-GEW!$E$12)*SUM(Fasering!$D$5:$D$7)</f>
        <v>1998.6688833203225</v>
      </c>
      <c r="L13" s="46">
        <f>GEW!$E$12+($F13-GEW!$E$12)*SUM(Fasering!$D$5:$D$8)</f>
        <v>2101.4401529999182</v>
      </c>
      <c r="M13" s="46">
        <f>GEW!$E$12+($F13-GEW!$E$12)*SUM(Fasering!$D$5:$D$9)</f>
        <v>2204.2114226795134</v>
      </c>
      <c r="N13" s="46">
        <f>GEW!$E$12+($F13-GEW!$E$12)*SUM(Fasering!$D$5:$D$10)</f>
        <v>2306.7516613204048</v>
      </c>
      <c r="O13" s="76">
        <f>GEW!$E$12+($F13-GEW!$E$12)*SUM(Fasering!$D$5:$D$11)</f>
        <v>2409.522931</v>
      </c>
      <c r="P13" s="126">
        <f t="shared" si="4"/>
        <v>33.466741166666864</v>
      </c>
      <c r="Q13" s="128">
        <f t="shared" si="5"/>
        <v>0.82961884304787226</v>
      </c>
      <c r="R13" s="46">
        <f>$P13*SUM(Fasering!$D$5)</f>
        <v>0</v>
      </c>
      <c r="S13" s="46">
        <f>$P13*SUM(Fasering!$D$5:$D$6)</f>
        <v>8.6532841729427989</v>
      </c>
      <c r="T13" s="46">
        <f>$P13*SUM(Fasering!$D$5:$D$7)</f>
        <v>13.618207813187146</v>
      </c>
      <c r="U13" s="46">
        <f>$P13*SUM(Fasering!$D$5:$D$8)</f>
        <v>18.583131453431495</v>
      </c>
      <c r="V13" s="46">
        <f>$P13*SUM(Fasering!$D$5:$D$9)</f>
        <v>23.548055093675842</v>
      </c>
      <c r="W13" s="46">
        <f>$P13*SUM(Fasering!$D$5:$D$10)</f>
        <v>28.501817526422521</v>
      </c>
      <c r="X13" s="76">
        <f>$P13*SUM(Fasering!$D$5:$D$11)</f>
        <v>33.466741166666864</v>
      </c>
      <c r="Y13" s="126">
        <f t="shared" si="6"/>
        <v>9.3445203333335343</v>
      </c>
      <c r="Z13" s="128">
        <f t="shared" si="7"/>
        <v>0.23164460827452557</v>
      </c>
      <c r="AA13" s="75">
        <f>$Y13*SUM(Fasering!$D$5)</f>
        <v>0</v>
      </c>
      <c r="AB13" s="46">
        <f>$Y13*SUM(Fasering!$D$5:$D$6)</f>
        <v>2.4161536822926521</v>
      </c>
      <c r="AC13" s="46">
        <f>$Y13*SUM(Fasering!$D$5:$D$7)</f>
        <v>3.8024502947611905</v>
      </c>
      <c r="AD13" s="46">
        <f>$Y13*SUM(Fasering!$D$5:$D$8)</f>
        <v>5.1887469072297288</v>
      </c>
      <c r="AE13" s="46">
        <f>$Y13*SUM(Fasering!$D$5:$D$9)</f>
        <v>6.5750435196982675</v>
      </c>
      <c r="AF13" s="46">
        <f>$Y13*SUM(Fasering!$D$5:$D$10)</f>
        <v>7.9582237208649973</v>
      </c>
      <c r="AG13" s="76">
        <f>$Y13*SUM(Fasering!$D$5:$D$11)</f>
        <v>9.3445203333335343</v>
      </c>
      <c r="AH13" s="5">
        <f>($AK$2+(I13+R13)*12*7.57%)*SUM(Fasering!$D$5)</f>
        <v>0</v>
      </c>
      <c r="AI13" s="9">
        <f>($AK$2+(J13+S13)*12*7.57%)*SUM(Fasering!$D$5:$D$6)</f>
        <v>480.58045057065408</v>
      </c>
      <c r="AJ13" s="9">
        <f>($AK$2+(K13+T13)*12*7.57%)*SUM(Fasering!$D$5:$D$7)</f>
        <v>796.14317748319706</v>
      </c>
      <c r="AK13" s="9">
        <f>($AK$2+(L13+U13)*12*7.57%)*SUM(Fasering!$D$5:$D$8)</f>
        <v>1140.7439843190675</v>
      </c>
      <c r="AL13" s="9">
        <f>($AK$2+(M13+V13)*12*7.57%)*SUM(Fasering!$D$5:$D$9)</f>
        <v>1514.3828710782643</v>
      </c>
      <c r="AM13" s="9">
        <f>($AK$2+(N13+W13)*12*7.57%)*SUM(Fasering!$D$5:$D$10)</f>
        <v>1916.1220495399905</v>
      </c>
      <c r="AN13" s="87">
        <f>($AK$2+(O13+X13)*12*7.57%)*SUM(Fasering!$D$5:$D$11)</f>
        <v>2347.7718181962005</v>
      </c>
      <c r="AO13" s="5">
        <f>($AK$2+(I13+AA13)*12*7.57%)*SUM(Fasering!$D$5)</f>
        <v>0</v>
      </c>
      <c r="AP13" s="9">
        <f>($AK$2+(J13+AB13)*12*7.57%)*SUM(Fasering!$D$5:$D$6)</f>
        <v>479.11547798713525</v>
      </c>
      <c r="AQ13" s="9">
        <f>($AK$2+(K13+AC13)*12*7.57%)*SUM(Fasering!$D$5:$D$7)</f>
        <v>792.51484163871771</v>
      </c>
      <c r="AR13" s="9">
        <f>($AK$2+(L13+AD13)*12*7.57%)*SUM(Fasering!$D$5:$D$8)</f>
        <v>1133.9877397396676</v>
      </c>
      <c r="AS13" s="9">
        <f>($AK$2+(M13+AE13)*12*7.57%)*SUM(Fasering!$D$5:$D$9)</f>
        <v>1503.5341722899836</v>
      </c>
      <c r="AT13" s="9">
        <f>($AK$2+(N13+AF13)*12*7.57%)*SUM(Fasering!$D$5:$D$10)</f>
        <v>1900.2288009820736</v>
      </c>
      <c r="AU13" s="87">
        <f>($AK$2+(O13+AG13)*12*7.57%)*SUM(Fasering!$D$5:$D$11)</f>
        <v>2325.8591927912003</v>
      </c>
    </row>
    <row r="14" spans="1:47" ht="15" x14ac:dyDescent="0.3">
      <c r="A14" s="33">
        <f t="shared" si="8"/>
        <v>5</v>
      </c>
      <c r="B14" s="126">
        <v>22807.51</v>
      </c>
      <c r="C14" s="127"/>
      <c r="D14" s="126">
        <f t="shared" si="0"/>
        <v>28924.484181999997</v>
      </c>
      <c r="E14" s="128">
        <f t="shared" si="1"/>
        <v>717.01923361237868</v>
      </c>
      <c r="F14" s="126">
        <f t="shared" si="2"/>
        <v>2410.3736818333332</v>
      </c>
      <c r="G14" s="128">
        <f t="shared" si="3"/>
        <v>59.751602801031567</v>
      </c>
      <c r="H14" s="46">
        <f>'L4'!$H$10</f>
        <v>1609.3</v>
      </c>
      <c r="I14" s="46">
        <f>GEW!$E$12+($F14-GEW!$E$12)*SUM(Fasering!$D$5)</f>
        <v>1716.7792493333334</v>
      </c>
      <c r="J14" s="46">
        <f>GEW!$E$12+($F14-GEW!$E$12)*SUM(Fasering!$D$5:$D$6)</f>
        <v>1896.1175869176154</v>
      </c>
      <c r="K14" s="46">
        <f>GEW!$E$12+($F14-GEW!$E$12)*SUM(Fasering!$D$5:$D$7)</f>
        <v>1999.0150688538311</v>
      </c>
      <c r="L14" s="46">
        <f>GEW!$E$12+($F14-GEW!$E$12)*SUM(Fasering!$D$5:$D$8)</f>
        <v>2101.9125507900471</v>
      </c>
      <c r="M14" s="46">
        <f>GEW!$E$12+($F14-GEW!$E$12)*SUM(Fasering!$D$5:$D$9)</f>
        <v>2204.8100327262628</v>
      </c>
      <c r="N14" s="46">
        <f>GEW!$E$12+($F14-GEW!$E$12)*SUM(Fasering!$D$5:$D$10)</f>
        <v>2307.4761998971176</v>
      </c>
      <c r="O14" s="76">
        <f>GEW!$E$12+($F14-GEW!$E$12)*SUM(Fasering!$D$5:$D$11)</f>
        <v>2410.3736818333332</v>
      </c>
      <c r="P14" s="126">
        <f t="shared" si="4"/>
        <v>32.615990333333606</v>
      </c>
      <c r="Q14" s="128">
        <f t="shared" si="5"/>
        <v>0.80852928076999708</v>
      </c>
      <c r="R14" s="46">
        <f>$P14*SUM(Fasering!$D$5)</f>
        <v>0</v>
      </c>
      <c r="S14" s="46">
        <f>$P14*SUM(Fasering!$D$5:$D$6)</f>
        <v>8.4333108960546088</v>
      </c>
      <c r="T14" s="46">
        <f>$P14*SUM(Fasering!$D$5:$D$7)</f>
        <v>13.272022279678616</v>
      </c>
      <c r="U14" s="46">
        <f>$P14*SUM(Fasering!$D$5:$D$8)</f>
        <v>18.110733663302621</v>
      </c>
      <c r="V14" s="46">
        <f>$P14*SUM(Fasering!$D$5:$D$9)</f>
        <v>22.94944504692663</v>
      </c>
      <c r="W14" s="46">
        <f>$P14*SUM(Fasering!$D$5:$D$10)</f>
        <v>27.777278949709604</v>
      </c>
      <c r="X14" s="76">
        <f>$P14*SUM(Fasering!$D$5:$D$11)</f>
        <v>32.615990333333606</v>
      </c>
      <c r="Y14" s="126">
        <f t="shared" si="6"/>
        <v>8.4937695000002762</v>
      </c>
      <c r="Z14" s="128">
        <f t="shared" si="7"/>
        <v>0.21055504599665037</v>
      </c>
      <c r="AA14" s="75">
        <f>$Y14*SUM(Fasering!$D$5)</f>
        <v>0</v>
      </c>
      <c r="AB14" s="46">
        <f>$Y14*SUM(Fasering!$D$5:$D$6)</f>
        <v>2.1961804054044625</v>
      </c>
      <c r="AC14" s="46">
        <f>$Y14*SUM(Fasering!$D$5:$D$7)</f>
        <v>3.4562647612526605</v>
      </c>
      <c r="AD14" s="46">
        <f>$Y14*SUM(Fasering!$D$5:$D$8)</f>
        <v>4.7163491171008589</v>
      </c>
      <c r="AE14" s="46">
        <f>$Y14*SUM(Fasering!$D$5:$D$9)</f>
        <v>5.9764334729490569</v>
      </c>
      <c r="AF14" s="46">
        <f>$Y14*SUM(Fasering!$D$5:$D$10)</f>
        <v>7.2336851441520791</v>
      </c>
      <c r="AG14" s="76">
        <f>$Y14*SUM(Fasering!$D$5:$D$11)</f>
        <v>8.4937695000002762</v>
      </c>
      <c r="AH14" s="5">
        <f>($AK$2+(I14+R14)*12*7.57%)*SUM(Fasering!$D$5)</f>
        <v>0</v>
      </c>
      <c r="AI14" s="9">
        <f>($AK$2+(J14+S14)*12*7.57%)*SUM(Fasering!$D$5:$D$6)</f>
        <v>480.58045057065408</v>
      </c>
      <c r="AJ14" s="9">
        <f>($AK$2+(K14+T14)*12*7.57%)*SUM(Fasering!$D$5:$D$7)</f>
        <v>796.14317748319706</v>
      </c>
      <c r="AK14" s="9">
        <f>($AK$2+(L14+U14)*12*7.57%)*SUM(Fasering!$D$5:$D$8)</f>
        <v>1140.7439843190675</v>
      </c>
      <c r="AL14" s="9">
        <f>($AK$2+(M14+V14)*12*7.57%)*SUM(Fasering!$D$5:$D$9)</f>
        <v>1514.3828710782643</v>
      </c>
      <c r="AM14" s="9">
        <f>($AK$2+(N14+W14)*12*7.57%)*SUM(Fasering!$D$5:$D$10)</f>
        <v>1916.12204953999</v>
      </c>
      <c r="AN14" s="87">
        <f>($AK$2+(O14+X14)*12*7.57%)*SUM(Fasering!$D$5:$D$11)</f>
        <v>2347.7718181962005</v>
      </c>
      <c r="AO14" s="5">
        <f>($AK$2+(I14+AA14)*12*7.57%)*SUM(Fasering!$D$5)</f>
        <v>0</v>
      </c>
      <c r="AP14" s="9">
        <f>($AK$2+(J14+AB14)*12*7.57%)*SUM(Fasering!$D$5:$D$6)</f>
        <v>479.11547798713525</v>
      </c>
      <c r="AQ14" s="9">
        <f>($AK$2+(K14+AC14)*12*7.57%)*SUM(Fasering!$D$5:$D$7)</f>
        <v>792.51484163871771</v>
      </c>
      <c r="AR14" s="9">
        <f>($AK$2+(L14+AD14)*12*7.57%)*SUM(Fasering!$D$5:$D$8)</f>
        <v>1133.9877397396676</v>
      </c>
      <c r="AS14" s="9">
        <f>($AK$2+(M14+AE14)*12*7.57%)*SUM(Fasering!$D$5:$D$9)</f>
        <v>1503.5341722899836</v>
      </c>
      <c r="AT14" s="9">
        <f>($AK$2+(N14+AF14)*12*7.57%)*SUM(Fasering!$D$5:$D$10)</f>
        <v>1900.2288009820732</v>
      </c>
      <c r="AU14" s="87">
        <f>($AK$2+(O14+AG14)*12*7.57%)*SUM(Fasering!$D$5:$D$11)</f>
        <v>2325.8591927912003</v>
      </c>
    </row>
    <row r="15" spans="1:47" ht="15" x14ac:dyDescent="0.3">
      <c r="A15" s="33">
        <f t="shared" si="8"/>
        <v>6</v>
      </c>
      <c r="B15" s="126">
        <v>23939.58</v>
      </c>
      <c r="C15" s="127"/>
      <c r="D15" s="126">
        <f t="shared" si="0"/>
        <v>30360.175356000003</v>
      </c>
      <c r="E15" s="128">
        <f t="shared" si="1"/>
        <v>752.60908817324787</v>
      </c>
      <c r="F15" s="126">
        <f t="shared" si="2"/>
        <v>2530.0146130000003</v>
      </c>
      <c r="G15" s="128">
        <f t="shared" si="3"/>
        <v>62.717424014437327</v>
      </c>
      <c r="H15" s="46">
        <f>'L4'!$H$10</f>
        <v>1609.3</v>
      </c>
      <c r="I15" s="46">
        <f>GEW!$E$12+($F15-GEW!$E$12)*SUM(Fasering!$D$5)</f>
        <v>1716.7792493333334</v>
      </c>
      <c r="J15" s="46">
        <f>GEW!$E$12+($F15-GEW!$E$12)*SUM(Fasering!$D$5:$D$6)</f>
        <v>1927.052387857595</v>
      </c>
      <c r="K15" s="46">
        <f>GEW!$E$12+($F15-GEW!$E$12)*SUM(Fasering!$D$5:$D$7)</f>
        <v>2047.6990759245191</v>
      </c>
      <c r="L15" s="46">
        <f>GEW!$E$12+($F15-GEW!$E$12)*SUM(Fasering!$D$5:$D$8)</f>
        <v>2168.3457639914432</v>
      </c>
      <c r="M15" s="46">
        <f>GEW!$E$12+($F15-GEW!$E$12)*SUM(Fasering!$D$5:$D$9)</f>
        <v>2288.9924520583672</v>
      </c>
      <c r="N15" s="46">
        <f>GEW!$E$12+($F15-GEW!$E$12)*SUM(Fasering!$D$5:$D$10)</f>
        <v>2409.3679249330762</v>
      </c>
      <c r="O15" s="76">
        <f>GEW!$E$12+($F15-GEW!$E$12)*SUM(Fasering!$D$5:$D$11)</f>
        <v>2530.0146130000003</v>
      </c>
      <c r="P15" s="126">
        <f t="shared" si="4"/>
        <v>0</v>
      </c>
      <c r="Q15" s="128">
        <f t="shared" si="5"/>
        <v>0</v>
      </c>
      <c r="R15" s="46">
        <f>$P15*SUM(Fasering!$D$5)</f>
        <v>0</v>
      </c>
      <c r="S15" s="46">
        <f>$P15*SUM(Fasering!$D$5:$D$6)</f>
        <v>0</v>
      </c>
      <c r="T15" s="46">
        <f>$P15*SUM(Fasering!$D$5:$D$7)</f>
        <v>0</v>
      </c>
      <c r="U15" s="46">
        <f>$P15*SUM(Fasering!$D$5:$D$8)</f>
        <v>0</v>
      </c>
      <c r="V15" s="46">
        <f>$P15*SUM(Fasering!$D$5:$D$9)</f>
        <v>0</v>
      </c>
      <c r="W15" s="46">
        <f>$P15*SUM(Fasering!$D$5:$D$10)</f>
        <v>0</v>
      </c>
      <c r="X15" s="76">
        <f>$P15*SUM(Fasering!$D$5:$D$11)</f>
        <v>0</v>
      </c>
      <c r="Y15" s="126">
        <f t="shared" si="6"/>
        <v>0</v>
      </c>
      <c r="Z15" s="128">
        <f t="shared" si="7"/>
        <v>0</v>
      </c>
      <c r="AA15" s="75">
        <f>$Y15*SUM(Fasering!$D$5)</f>
        <v>0</v>
      </c>
      <c r="AB15" s="46">
        <f>$Y15*SUM(Fasering!$D$5:$D$6)</f>
        <v>0</v>
      </c>
      <c r="AC15" s="46">
        <f>$Y15*SUM(Fasering!$D$5:$D$7)</f>
        <v>0</v>
      </c>
      <c r="AD15" s="46">
        <f>$Y15*SUM(Fasering!$D$5:$D$8)</f>
        <v>0</v>
      </c>
      <c r="AE15" s="46">
        <f>$Y15*SUM(Fasering!$D$5:$D$9)</f>
        <v>0</v>
      </c>
      <c r="AF15" s="46">
        <f>$Y15*SUM(Fasering!$D$5:$D$10)</f>
        <v>0</v>
      </c>
      <c r="AG15" s="76">
        <f>$Y15*SUM(Fasering!$D$5:$D$11)</f>
        <v>0</v>
      </c>
      <c r="AH15" s="5">
        <f>($AK$2+(I15+R15)*12*7.57%)*SUM(Fasering!$D$5)</f>
        <v>0</v>
      </c>
      <c r="AI15" s="9">
        <f>($AK$2+(J15+S15)*12*7.57%)*SUM(Fasering!$D$5:$D$6)</f>
        <v>485.86558386265222</v>
      </c>
      <c r="AJ15" s="9">
        <f>($AK$2+(K15+T15)*12*7.57%)*SUM(Fasering!$D$5:$D$7)</f>
        <v>809.23300508949092</v>
      </c>
      <c r="AK15" s="9">
        <f>($AK$2+(L15+U15)*12*7.57%)*SUM(Fasering!$D$5:$D$8)</f>
        <v>1165.1182651466988</v>
      </c>
      <c r="AL15" s="9">
        <f>($AK$2+(M15+V15)*12*7.57%)*SUM(Fasering!$D$5:$D$9)</f>
        <v>1553.5213640342758</v>
      </c>
      <c r="AM15" s="9">
        <f>($AK$2+(N15+W15)*12*7.57%)*SUM(Fasering!$D$5:$D$10)</f>
        <v>1973.4595983900085</v>
      </c>
      <c r="AN15" s="87">
        <f>($AK$2+(O15+X15)*12*7.57%)*SUM(Fasering!$D$5:$D$11)</f>
        <v>2426.8252744492002</v>
      </c>
      <c r="AO15" s="5">
        <f>($AK$2+(I15+AA15)*12*7.57%)*SUM(Fasering!$D$5)</f>
        <v>0</v>
      </c>
      <c r="AP15" s="9">
        <f>($AK$2+(J15+AB15)*12*7.57%)*SUM(Fasering!$D$5:$D$6)</f>
        <v>485.86558386265222</v>
      </c>
      <c r="AQ15" s="9">
        <f>($AK$2+(K15+AC15)*12*7.57%)*SUM(Fasering!$D$5:$D$7)</f>
        <v>809.23300508949092</v>
      </c>
      <c r="AR15" s="9">
        <f>($AK$2+(L15+AD15)*12*7.57%)*SUM(Fasering!$D$5:$D$8)</f>
        <v>1165.1182651466988</v>
      </c>
      <c r="AS15" s="9">
        <f>($AK$2+(M15+AE15)*12*7.57%)*SUM(Fasering!$D$5:$D$9)</f>
        <v>1553.5213640342758</v>
      </c>
      <c r="AT15" s="9">
        <f>($AK$2+(N15+AF15)*12*7.57%)*SUM(Fasering!$D$5:$D$10)</f>
        <v>1973.4595983900085</v>
      </c>
      <c r="AU15" s="87">
        <f>($AK$2+(O15+AG15)*12*7.57%)*SUM(Fasering!$D$5:$D$11)</f>
        <v>2426.8252744492002</v>
      </c>
    </row>
    <row r="16" spans="1:47" ht="15" x14ac:dyDescent="0.3">
      <c r="A16" s="33">
        <f t="shared" si="8"/>
        <v>7</v>
      </c>
      <c r="B16" s="126">
        <v>23947.66</v>
      </c>
      <c r="C16" s="127"/>
      <c r="D16" s="126">
        <f t="shared" si="0"/>
        <v>30370.422412</v>
      </c>
      <c r="E16" s="128">
        <f t="shared" si="1"/>
        <v>752.86310605628671</v>
      </c>
      <c r="F16" s="126">
        <f t="shared" si="2"/>
        <v>2530.8685343333332</v>
      </c>
      <c r="G16" s="128">
        <f t="shared" si="3"/>
        <v>62.738592171357219</v>
      </c>
      <c r="H16" s="46">
        <f>'L4'!$H$10</f>
        <v>1609.3</v>
      </c>
      <c r="I16" s="46">
        <f>GEW!$E$12+($F16-GEW!$E$12)*SUM(Fasering!$D$5)</f>
        <v>1716.7792493333334</v>
      </c>
      <c r="J16" s="46">
        <f>GEW!$E$12+($F16-GEW!$E$12)*SUM(Fasering!$D$5:$D$6)</f>
        <v>1927.2731809106701</v>
      </c>
      <c r="K16" s="46">
        <f>GEW!$E$12+($F16-GEW!$E$12)*SUM(Fasering!$D$5:$D$7)</f>
        <v>2048.0465515904507</v>
      </c>
      <c r="L16" s="46">
        <f>GEW!$E$12+($F16-GEW!$E$12)*SUM(Fasering!$D$5:$D$8)</f>
        <v>2168.8199222702306</v>
      </c>
      <c r="M16" s="46">
        <f>GEW!$E$12+($F16-GEW!$E$12)*SUM(Fasering!$D$5:$D$9)</f>
        <v>2289.5932929500109</v>
      </c>
      <c r="N16" s="46">
        <f>GEW!$E$12+($F16-GEW!$E$12)*SUM(Fasering!$D$5:$D$10)</f>
        <v>2410.0951636535528</v>
      </c>
      <c r="O16" s="76">
        <f>GEW!$E$12+($F16-GEW!$E$12)*SUM(Fasering!$D$5:$D$11)</f>
        <v>2530.8685343333332</v>
      </c>
      <c r="P16" s="126">
        <f t="shared" si="4"/>
        <v>0</v>
      </c>
      <c r="Q16" s="128">
        <f t="shared" si="5"/>
        <v>0</v>
      </c>
      <c r="R16" s="46">
        <f>$P16*SUM(Fasering!$D$5)</f>
        <v>0</v>
      </c>
      <c r="S16" s="46">
        <f>$P16*SUM(Fasering!$D$5:$D$6)</f>
        <v>0</v>
      </c>
      <c r="T16" s="46">
        <f>$P16*SUM(Fasering!$D$5:$D$7)</f>
        <v>0</v>
      </c>
      <c r="U16" s="46">
        <f>$P16*SUM(Fasering!$D$5:$D$8)</f>
        <v>0</v>
      </c>
      <c r="V16" s="46">
        <f>$P16*SUM(Fasering!$D$5:$D$9)</f>
        <v>0</v>
      </c>
      <c r="W16" s="46">
        <f>$P16*SUM(Fasering!$D$5:$D$10)</f>
        <v>0</v>
      </c>
      <c r="X16" s="76">
        <f>$P16*SUM(Fasering!$D$5:$D$11)</f>
        <v>0</v>
      </c>
      <c r="Y16" s="126">
        <f t="shared" si="6"/>
        <v>0</v>
      </c>
      <c r="Z16" s="128">
        <f t="shared" si="7"/>
        <v>0</v>
      </c>
      <c r="AA16" s="75">
        <f>$Y16*SUM(Fasering!$D$5)</f>
        <v>0</v>
      </c>
      <c r="AB16" s="46">
        <f>$Y16*SUM(Fasering!$D$5:$D$6)</f>
        <v>0</v>
      </c>
      <c r="AC16" s="46">
        <f>$Y16*SUM(Fasering!$D$5:$D$7)</f>
        <v>0</v>
      </c>
      <c r="AD16" s="46">
        <f>$Y16*SUM(Fasering!$D$5:$D$8)</f>
        <v>0</v>
      </c>
      <c r="AE16" s="46">
        <f>$Y16*SUM(Fasering!$D$5:$D$9)</f>
        <v>0</v>
      </c>
      <c r="AF16" s="46">
        <f>$Y16*SUM(Fasering!$D$5:$D$10)</f>
        <v>0</v>
      </c>
      <c r="AG16" s="76">
        <f>$Y16*SUM(Fasering!$D$5:$D$11)</f>
        <v>0</v>
      </c>
      <c r="AH16" s="5">
        <f>($AK$2+(I16+R16)*12*7.57%)*SUM(Fasering!$D$5)</f>
        <v>0</v>
      </c>
      <c r="AI16" s="9">
        <f>($AK$2+(J16+S16)*12*7.57%)*SUM(Fasering!$D$5:$D$6)</f>
        <v>485.91744357119472</v>
      </c>
      <c r="AJ16" s="9">
        <f>($AK$2+(K16+T16)*12*7.57%)*SUM(Fasering!$D$5:$D$7)</f>
        <v>809.36144738356927</v>
      </c>
      <c r="AK16" s="9">
        <f>($AK$2+(L16+U16)*12*7.57%)*SUM(Fasering!$D$5:$D$8)</f>
        <v>1165.3574347247995</v>
      </c>
      <c r="AL16" s="9">
        <f>($AK$2+(M16+V16)*12*7.57%)*SUM(Fasering!$D$5:$D$9)</f>
        <v>1553.9054055948861</v>
      </c>
      <c r="AM16" s="9">
        <f>($AK$2+(N16+W16)*12*7.57%)*SUM(Fasering!$D$5:$D$10)</f>
        <v>1974.0222159074142</v>
      </c>
      <c r="AN16" s="87">
        <f>($AK$2+(O16+X16)*12*7.57%)*SUM(Fasering!$D$5:$D$11)</f>
        <v>2427.6009765884</v>
      </c>
      <c r="AO16" s="5">
        <f>($AK$2+(I16+AA16)*12*7.57%)*SUM(Fasering!$D$5)</f>
        <v>0</v>
      </c>
      <c r="AP16" s="9">
        <f>($AK$2+(J16+AB16)*12*7.57%)*SUM(Fasering!$D$5:$D$6)</f>
        <v>485.91744357119472</v>
      </c>
      <c r="AQ16" s="9">
        <f>($AK$2+(K16+AC16)*12*7.57%)*SUM(Fasering!$D$5:$D$7)</f>
        <v>809.36144738356927</v>
      </c>
      <c r="AR16" s="9">
        <f>($AK$2+(L16+AD16)*12*7.57%)*SUM(Fasering!$D$5:$D$8)</f>
        <v>1165.3574347247995</v>
      </c>
      <c r="AS16" s="9">
        <f>($AK$2+(M16+AE16)*12*7.57%)*SUM(Fasering!$D$5:$D$9)</f>
        <v>1553.9054055948861</v>
      </c>
      <c r="AT16" s="9">
        <f>($AK$2+(N16+AF16)*12*7.57%)*SUM(Fasering!$D$5:$D$10)</f>
        <v>1974.0222159074142</v>
      </c>
      <c r="AU16" s="87">
        <f>($AK$2+(O16+AG16)*12*7.57%)*SUM(Fasering!$D$5:$D$11)</f>
        <v>2427.6009765884</v>
      </c>
    </row>
    <row r="17" spans="1:47" ht="15" x14ac:dyDescent="0.3">
      <c r="A17" s="33">
        <f t="shared" si="8"/>
        <v>8</v>
      </c>
      <c r="B17" s="126">
        <v>25079.74</v>
      </c>
      <c r="C17" s="127"/>
      <c r="D17" s="126">
        <f t="shared" si="0"/>
        <v>31806.126268000004</v>
      </c>
      <c r="E17" s="128">
        <f t="shared" si="1"/>
        <v>788.45327499572397</v>
      </c>
      <c r="F17" s="126">
        <f t="shared" si="2"/>
        <v>2650.5105223333335</v>
      </c>
      <c r="G17" s="128">
        <f t="shared" si="3"/>
        <v>65.704439582976988</v>
      </c>
      <c r="H17" s="46">
        <f>'L4'!$H$10</f>
        <v>1609.3</v>
      </c>
      <c r="I17" s="46">
        <f>GEW!$E$12+($F17-GEW!$E$12)*SUM(Fasering!$D$5)</f>
        <v>1716.7792493333334</v>
      </c>
      <c r="J17" s="46">
        <f>GEW!$E$12+($F17-GEW!$E$12)*SUM(Fasering!$D$5:$D$6)</f>
        <v>1958.2082551093788</v>
      </c>
      <c r="K17" s="46">
        <f>GEW!$E$12+($F17-GEW!$E$12)*SUM(Fasering!$D$5:$D$7)</f>
        <v>2096.7309887052793</v>
      </c>
      <c r="L17" s="46">
        <f>GEW!$E$12+($F17-GEW!$E$12)*SUM(Fasering!$D$5:$D$8)</f>
        <v>2235.2537223011796</v>
      </c>
      <c r="M17" s="46">
        <f>GEW!$E$12+($F17-GEW!$E$12)*SUM(Fasering!$D$5:$D$9)</f>
        <v>2373.7764558970803</v>
      </c>
      <c r="N17" s="46">
        <f>GEW!$E$12+($F17-GEW!$E$12)*SUM(Fasering!$D$5:$D$10)</f>
        <v>2511.9877887374332</v>
      </c>
      <c r="O17" s="76">
        <f>GEW!$E$12+($F17-GEW!$E$12)*SUM(Fasering!$D$5:$D$11)</f>
        <v>2650.5105223333335</v>
      </c>
      <c r="P17" s="126">
        <f t="shared" si="4"/>
        <v>0</v>
      </c>
      <c r="Q17" s="128">
        <f t="shared" si="5"/>
        <v>0</v>
      </c>
      <c r="R17" s="46">
        <f>$P17*SUM(Fasering!$D$5)</f>
        <v>0</v>
      </c>
      <c r="S17" s="46">
        <f>$P17*SUM(Fasering!$D$5:$D$6)</f>
        <v>0</v>
      </c>
      <c r="T17" s="46">
        <f>$P17*SUM(Fasering!$D$5:$D$7)</f>
        <v>0</v>
      </c>
      <c r="U17" s="46">
        <f>$P17*SUM(Fasering!$D$5:$D$8)</f>
        <v>0</v>
      </c>
      <c r="V17" s="46">
        <f>$P17*SUM(Fasering!$D$5:$D$9)</f>
        <v>0</v>
      </c>
      <c r="W17" s="46">
        <f>$P17*SUM(Fasering!$D$5:$D$10)</f>
        <v>0</v>
      </c>
      <c r="X17" s="76">
        <f>$P17*SUM(Fasering!$D$5:$D$11)</f>
        <v>0</v>
      </c>
      <c r="Y17" s="126">
        <f t="shared" si="6"/>
        <v>0</v>
      </c>
      <c r="Z17" s="128">
        <f t="shared" si="7"/>
        <v>0</v>
      </c>
      <c r="AA17" s="75">
        <f>$Y17*SUM(Fasering!$D$5)</f>
        <v>0</v>
      </c>
      <c r="AB17" s="46">
        <f>$Y17*SUM(Fasering!$D$5:$D$6)</f>
        <v>0</v>
      </c>
      <c r="AC17" s="46">
        <f>$Y17*SUM(Fasering!$D$5:$D$7)</f>
        <v>0</v>
      </c>
      <c r="AD17" s="46">
        <f>$Y17*SUM(Fasering!$D$5:$D$8)</f>
        <v>0</v>
      </c>
      <c r="AE17" s="46">
        <f>$Y17*SUM(Fasering!$D$5:$D$9)</f>
        <v>0</v>
      </c>
      <c r="AF17" s="46">
        <f>$Y17*SUM(Fasering!$D$5:$D$10)</f>
        <v>0</v>
      </c>
      <c r="AG17" s="76">
        <f>$Y17*SUM(Fasering!$D$5:$D$11)</f>
        <v>0</v>
      </c>
      <c r="AH17" s="5">
        <f>($AK$2+(I17+R17)*12*7.57%)*SUM(Fasering!$D$5)</f>
        <v>0</v>
      </c>
      <c r="AI17" s="9">
        <f>($AK$2+(J17+S17)*12*7.57%)*SUM(Fasering!$D$5:$D$6)</f>
        <v>493.18345085421771</v>
      </c>
      <c r="AJ17" s="9">
        <f>($AK$2+(K17+T17)*12*7.57%)*SUM(Fasering!$D$5:$D$7)</f>
        <v>827.35735731924592</v>
      </c>
      <c r="AK17" s="9">
        <f>($AK$2+(L17+U17)*12*7.57%)*SUM(Fasering!$D$5:$D$8)</f>
        <v>1198.8672238308109</v>
      </c>
      <c r="AL17" s="9">
        <f>($AK$2+(M17+V17)*12*7.57%)*SUM(Fasering!$D$5:$D$9)</f>
        <v>1607.7130503889127</v>
      </c>
      <c r="AM17" s="9">
        <f>($AK$2+(N17+W17)*12*7.57%)*SUM(Fasering!$D$5:$D$10)</f>
        <v>2052.8499435194481</v>
      </c>
      <c r="AN17" s="87">
        <f>($AK$2+(O17+X17)*12*7.57%)*SUM(Fasering!$D$5:$D$11)</f>
        <v>2536.2837584876002</v>
      </c>
      <c r="AO17" s="5">
        <f>($AK$2+(I17+AA17)*12*7.57%)*SUM(Fasering!$D$5)</f>
        <v>0</v>
      </c>
      <c r="AP17" s="9">
        <f>($AK$2+(J17+AB17)*12*7.57%)*SUM(Fasering!$D$5:$D$6)</f>
        <v>493.18345085421771</v>
      </c>
      <c r="AQ17" s="9">
        <f>($AK$2+(K17+AC17)*12*7.57%)*SUM(Fasering!$D$5:$D$7)</f>
        <v>827.35735731924592</v>
      </c>
      <c r="AR17" s="9">
        <f>($AK$2+(L17+AD17)*12*7.57%)*SUM(Fasering!$D$5:$D$8)</f>
        <v>1198.8672238308109</v>
      </c>
      <c r="AS17" s="9">
        <f>($AK$2+(M17+AE17)*12*7.57%)*SUM(Fasering!$D$5:$D$9)</f>
        <v>1607.7130503889127</v>
      </c>
      <c r="AT17" s="9">
        <f>($AK$2+(N17+AF17)*12*7.57%)*SUM(Fasering!$D$5:$D$10)</f>
        <v>2052.8499435194481</v>
      </c>
      <c r="AU17" s="87">
        <f>($AK$2+(O17+AG17)*12*7.57%)*SUM(Fasering!$D$5:$D$11)</f>
        <v>2536.2837584876002</v>
      </c>
    </row>
    <row r="18" spans="1:47" ht="15" x14ac:dyDescent="0.3">
      <c r="A18" s="33">
        <f t="shared" si="8"/>
        <v>9</v>
      </c>
      <c r="B18" s="126">
        <v>25090.27</v>
      </c>
      <c r="C18" s="127"/>
      <c r="D18" s="126">
        <f t="shared" si="0"/>
        <v>31819.480414000001</v>
      </c>
      <c r="E18" s="128">
        <f t="shared" si="1"/>
        <v>788.78431562795151</v>
      </c>
      <c r="F18" s="126">
        <f t="shared" si="2"/>
        <v>2651.6233678333338</v>
      </c>
      <c r="G18" s="128">
        <f t="shared" si="3"/>
        <v>65.732026302329302</v>
      </c>
      <c r="H18" s="46">
        <f>'L4'!$H$10</f>
        <v>1609.3</v>
      </c>
      <c r="I18" s="46">
        <f>GEW!$E$12+($F18-GEW!$E$12)*SUM(Fasering!$D$5)</f>
        <v>1716.7792493333334</v>
      </c>
      <c r="J18" s="46">
        <f>GEW!$E$12+($F18-GEW!$E$12)*SUM(Fasering!$D$5:$D$6)</f>
        <v>1958.4959965510725</v>
      </c>
      <c r="K18" s="46">
        <f>GEW!$E$12+($F18-GEW!$E$12)*SUM(Fasering!$D$5:$D$7)</f>
        <v>2097.1838251857571</v>
      </c>
      <c r="L18" s="46">
        <f>GEW!$E$12+($F18-GEW!$E$12)*SUM(Fasering!$D$5:$D$8)</f>
        <v>2235.8716538204417</v>
      </c>
      <c r="M18" s="46">
        <f>GEW!$E$12+($F18-GEW!$E$12)*SUM(Fasering!$D$5:$D$9)</f>
        <v>2374.5594824551263</v>
      </c>
      <c r="N18" s="46">
        <f>GEW!$E$12+($F18-GEW!$E$12)*SUM(Fasering!$D$5:$D$10)</f>
        <v>2512.9355391986492</v>
      </c>
      <c r="O18" s="76">
        <f>GEW!$E$12+($F18-GEW!$E$12)*SUM(Fasering!$D$5:$D$11)</f>
        <v>2651.6233678333338</v>
      </c>
      <c r="P18" s="126">
        <f t="shared" si="4"/>
        <v>0</v>
      </c>
      <c r="Q18" s="128">
        <f t="shared" si="5"/>
        <v>0</v>
      </c>
      <c r="R18" s="46">
        <f>$P18*SUM(Fasering!$D$5)</f>
        <v>0</v>
      </c>
      <c r="S18" s="46">
        <f>$P18*SUM(Fasering!$D$5:$D$6)</f>
        <v>0</v>
      </c>
      <c r="T18" s="46">
        <f>$P18*SUM(Fasering!$D$5:$D$7)</f>
        <v>0</v>
      </c>
      <c r="U18" s="46">
        <f>$P18*SUM(Fasering!$D$5:$D$8)</f>
        <v>0</v>
      </c>
      <c r="V18" s="46">
        <f>$P18*SUM(Fasering!$D$5:$D$9)</f>
        <v>0</v>
      </c>
      <c r="W18" s="46">
        <f>$P18*SUM(Fasering!$D$5:$D$10)</f>
        <v>0</v>
      </c>
      <c r="X18" s="76">
        <f>$P18*SUM(Fasering!$D$5:$D$11)</f>
        <v>0</v>
      </c>
      <c r="Y18" s="126">
        <f t="shared" si="6"/>
        <v>0</v>
      </c>
      <c r="Z18" s="128">
        <f t="shared" si="7"/>
        <v>0</v>
      </c>
      <c r="AA18" s="75">
        <f>$Y18*SUM(Fasering!$D$5)</f>
        <v>0</v>
      </c>
      <c r="AB18" s="46">
        <f>$Y18*SUM(Fasering!$D$5:$D$6)</f>
        <v>0</v>
      </c>
      <c r="AC18" s="46">
        <f>$Y18*SUM(Fasering!$D$5:$D$7)</f>
        <v>0</v>
      </c>
      <c r="AD18" s="46">
        <f>$Y18*SUM(Fasering!$D$5:$D$8)</f>
        <v>0</v>
      </c>
      <c r="AE18" s="46">
        <f>$Y18*SUM(Fasering!$D$5:$D$9)</f>
        <v>0</v>
      </c>
      <c r="AF18" s="46">
        <f>$Y18*SUM(Fasering!$D$5:$D$10)</f>
        <v>0</v>
      </c>
      <c r="AG18" s="76">
        <f>$Y18*SUM(Fasering!$D$5:$D$11)</f>
        <v>0</v>
      </c>
      <c r="AH18" s="5">
        <f>($AK$2+(I18+R18)*12*7.57%)*SUM(Fasering!$D$5)</f>
        <v>0</v>
      </c>
      <c r="AI18" s="9">
        <f>($AK$2+(J18+S18)*12*7.57%)*SUM(Fasering!$D$5:$D$6)</f>
        <v>493.25103535062283</v>
      </c>
      <c r="AJ18" s="9">
        <f>($AK$2+(K18+T18)*12*7.57%)*SUM(Fasering!$D$5:$D$7)</f>
        <v>827.52474560595965</v>
      </c>
      <c r="AK18" s="9">
        <f>($AK$2+(L18+U18)*12*7.57%)*SUM(Fasering!$D$5:$D$8)</f>
        <v>1199.1789138874205</v>
      </c>
      <c r="AL18" s="9">
        <f>($AK$2+(M18+V18)*12*7.57%)*SUM(Fasering!$D$5:$D$9)</f>
        <v>1608.2135401950054</v>
      </c>
      <c r="AM18" s="9">
        <f>($AK$2+(N18+W18)*12*7.57%)*SUM(Fasering!$D$5:$D$10)</f>
        <v>2053.5831566949787</v>
      </c>
      <c r="AN18" s="87">
        <f>($AK$2+(O18+X18)*12*7.57%)*SUM(Fasering!$D$5:$D$11)</f>
        <v>2537.2946673398005</v>
      </c>
      <c r="AO18" s="5">
        <f>($AK$2+(I18+AA18)*12*7.57%)*SUM(Fasering!$D$5)</f>
        <v>0</v>
      </c>
      <c r="AP18" s="9">
        <f>($AK$2+(J18+AB18)*12*7.57%)*SUM(Fasering!$D$5:$D$6)</f>
        <v>493.25103535062283</v>
      </c>
      <c r="AQ18" s="9">
        <f>($AK$2+(K18+AC18)*12*7.57%)*SUM(Fasering!$D$5:$D$7)</f>
        <v>827.52474560595965</v>
      </c>
      <c r="AR18" s="9">
        <f>($AK$2+(L18+AD18)*12*7.57%)*SUM(Fasering!$D$5:$D$8)</f>
        <v>1199.1789138874205</v>
      </c>
      <c r="AS18" s="9">
        <f>($AK$2+(M18+AE18)*12*7.57%)*SUM(Fasering!$D$5:$D$9)</f>
        <v>1608.2135401950054</v>
      </c>
      <c r="AT18" s="9">
        <f>($AK$2+(N18+AF18)*12*7.57%)*SUM(Fasering!$D$5:$D$10)</f>
        <v>2053.5831566949787</v>
      </c>
      <c r="AU18" s="87">
        <f>($AK$2+(O18+AG18)*12*7.57%)*SUM(Fasering!$D$5:$D$11)</f>
        <v>2537.2946673398005</v>
      </c>
    </row>
    <row r="19" spans="1:47" ht="15" x14ac:dyDescent="0.3">
      <c r="A19" s="33">
        <f t="shared" si="8"/>
        <v>10</v>
      </c>
      <c r="B19" s="126">
        <v>26222.34</v>
      </c>
      <c r="C19" s="127"/>
      <c r="D19" s="126">
        <f t="shared" si="0"/>
        <v>33255.171587999997</v>
      </c>
      <c r="E19" s="128">
        <f t="shared" si="1"/>
        <v>824.37417018882047</v>
      </c>
      <c r="F19" s="126">
        <f t="shared" si="2"/>
        <v>2771.2642990000004</v>
      </c>
      <c r="G19" s="128">
        <f t="shared" si="3"/>
        <v>68.697847515735049</v>
      </c>
      <c r="H19" s="46">
        <f>'L4'!$H$10</f>
        <v>1609.3</v>
      </c>
      <c r="I19" s="46">
        <f>GEW!$E$12+($F19-GEW!$E$12)*SUM(Fasering!$D$5)</f>
        <v>1716.7792493333334</v>
      </c>
      <c r="J19" s="46">
        <f>GEW!$E$12+($F19-GEW!$E$12)*SUM(Fasering!$D$5:$D$6)</f>
        <v>1989.4307974910519</v>
      </c>
      <c r="K19" s="46">
        <f>GEW!$E$12+($F19-GEW!$E$12)*SUM(Fasering!$D$5:$D$7)</f>
        <v>2145.8678322564447</v>
      </c>
      <c r="L19" s="46">
        <f>GEW!$E$12+($F19-GEW!$E$12)*SUM(Fasering!$D$5:$D$8)</f>
        <v>2302.3048670218377</v>
      </c>
      <c r="M19" s="46">
        <f>GEW!$E$12+($F19-GEW!$E$12)*SUM(Fasering!$D$5:$D$9)</f>
        <v>2458.7419017872307</v>
      </c>
      <c r="N19" s="46">
        <f>GEW!$E$12+($F19-GEW!$E$12)*SUM(Fasering!$D$5:$D$10)</f>
        <v>2614.8272642346074</v>
      </c>
      <c r="O19" s="76">
        <f>GEW!$E$12+($F19-GEW!$E$12)*SUM(Fasering!$D$5:$D$11)</f>
        <v>2771.2642990000004</v>
      </c>
      <c r="P19" s="126">
        <f t="shared" si="4"/>
        <v>0</v>
      </c>
      <c r="Q19" s="128">
        <f t="shared" si="5"/>
        <v>0</v>
      </c>
      <c r="R19" s="46">
        <f>$P19*SUM(Fasering!$D$5)</f>
        <v>0</v>
      </c>
      <c r="S19" s="46">
        <f>$P19*SUM(Fasering!$D$5:$D$6)</f>
        <v>0</v>
      </c>
      <c r="T19" s="46">
        <f>$P19*SUM(Fasering!$D$5:$D$7)</f>
        <v>0</v>
      </c>
      <c r="U19" s="46">
        <f>$P19*SUM(Fasering!$D$5:$D$8)</f>
        <v>0</v>
      </c>
      <c r="V19" s="46">
        <f>$P19*SUM(Fasering!$D$5:$D$9)</f>
        <v>0</v>
      </c>
      <c r="W19" s="46">
        <f>$P19*SUM(Fasering!$D$5:$D$10)</f>
        <v>0</v>
      </c>
      <c r="X19" s="76">
        <f>$P19*SUM(Fasering!$D$5:$D$11)</f>
        <v>0</v>
      </c>
      <c r="Y19" s="126">
        <f t="shared" si="6"/>
        <v>0</v>
      </c>
      <c r="Z19" s="128">
        <f t="shared" si="7"/>
        <v>0</v>
      </c>
      <c r="AA19" s="75">
        <f>$Y19*SUM(Fasering!$D$5)</f>
        <v>0</v>
      </c>
      <c r="AB19" s="46">
        <f>$Y19*SUM(Fasering!$D$5:$D$6)</f>
        <v>0</v>
      </c>
      <c r="AC19" s="46">
        <f>$Y19*SUM(Fasering!$D$5:$D$7)</f>
        <v>0</v>
      </c>
      <c r="AD19" s="46">
        <f>$Y19*SUM(Fasering!$D$5:$D$8)</f>
        <v>0</v>
      </c>
      <c r="AE19" s="46">
        <f>$Y19*SUM(Fasering!$D$5:$D$9)</f>
        <v>0</v>
      </c>
      <c r="AF19" s="46">
        <f>$Y19*SUM(Fasering!$D$5:$D$10)</f>
        <v>0</v>
      </c>
      <c r="AG19" s="76">
        <f>$Y19*SUM(Fasering!$D$5:$D$11)</f>
        <v>0</v>
      </c>
      <c r="AH19" s="5">
        <f>($AK$2+(I19+R19)*12*7.57%)*SUM(Fasering!$D$5)</f>
        <v>0</v>
      </c>
      <c r="AI19" s="9">
        <f>($AK$2+(J19+S19)*12*7.57%)*SUM(Fasering!$D$5:$D$6)</f>
        <v>500.51697845083817</v>
      </c>
      <c r="AJ19" s="9">
        <f>($AK$2+(K19+T19)*12*7.57%)*SUM(Fasering!$D$5:$D$7)</f>
        <v>845.52049657840121</v>
      </c>
      <c r="AK19" s="9">
        <f>($AK$2+(L19+U19)*12*7.57%)*SUM(Fasering!$D$5:$D$8)</f>
        <v>1232.6884069914788</v>
      </c>
      <c r="AL19" s="9">
        <f>($AK$2+(M19+V19)*12*7.57%)*SUM(Fasering!$D$5:$D$9)</f>
        <v>1662.0207096900708</v>
      </c>
      <c r="AM19" s="9">
        <f>($AK$2+(N19+W19)*12*7.57%)*SUM(Fasering!$D$5:$D$10)</f>
        <v>2132.4101879982031</v>
      </c>
      <c r="AN19" s="87">
        <f>($AK$2+(O19+X19)*12*7.57%)*SUM(Fasering!$D$5:$D$11)</f>
        <v>2645.9764892116004</v>
      </c>
      <c r="AO19" s="5">
        <f>($AK$2+(I19+AA19)*12*7.57%)*SUM(Fasering!$D$5)</f>
        <v>0</v>
      </c>
      <c r="AP19" s="9">
        <f>($AK$2+(J19+AB19)*12*7.57%)*SUM(Fasering!$D$5:$D$6)</f>
        <v>500.51697845083817</v>
      </c>
      <c r="AQ19" s="9">
        <f>($AK$2+(K19+AC19)*12*7.57%)*SUM(Fasering!$D$5:$D$7)</f>
        <v>845.52049657840121</v>
      </c>
      <c r="AR19" s="9">
        <f>($AK$2+(L19+AD19)*12*7.57%)*SUM(Fasering!$D$5:$D$8)</f>
        <v>1232.6884069914788</v>
      </c>
      <c r="AS19" s="9">
        <f>($AK$2+(M19+AE19)*12*7.57%)*SUM(Fasering!$D$5:$D$9)</f>
        <v>1662.0207096900708</v>
      </c>
      <c r="AT19" s="9">
        <f>($AK$2+(N19+AF19)*12*7.57%)*SUM(Fasering!$D$5:$D$10)</f>
        <v>2132.4101879982031</v>
      </c>
      <c r="AU19" s="87">
        <f>($AK$2+(O19+AG19)*12*7.57%)*SUM(Fasering!$D$5:$D$11)</f>
        <v>2645.9764892116004</v>
      </c>
    </row>
    <row r="20" spans="1:47" ht="15" x14ac:dyDescent="0.3">
      <c r="A20" s="33">
        <f t="shared" si="8"/>
        <v>11</v>
      </c>
      <c r="B20" s="126">
        <v>26234.63</v>
      </c>
      <c r="C20" s="127"/>
      <c r="D20" s="126">
        <f t="shared" si="0"/>
        <v>33270.757766000002</v>
      </c>
      <c r="E20" s="128">
        <f t="shared" si="1"/>
        <v>824.76054144903685</v>
      </c>
      <c r="F20" s="126">
        <f t="shared" si="2"/>
        <v>2772.5631471666666</v>
      </c>
      <c r="G20" s="128">
        <f t="shared" si="3"/>
        <v>68.730045120753061</v>
      </c>
      <c r="H20" s="46">
        <f>'L4'!$H$10</f>
        <v>1609.3</v>
      </c>
      <c r="I20" s="46">
        <f>GEW!$E$12+($F20-GEW!$E$12)*SUM(Fasering!$D$5)</f>
        <v>1716.7792493333334</v>
      </c>
      <c r="J20" s="46">
        <f>GEW!$E$12+($F20-GEW!$E$12)*SUM(Fasering!$D$5:$D$6)</f>
        <v>1989.7666324690588</v>
      </c>
      <c r="K20" s="46">
        <f>GEW!$E$12+($F20-GEW!$E$12)*SUM(Fasering!$D$5:$D$7)</f>
        <v>2146.3963565057388</v>
      </c>
      <c r="L20" s="46">
        <f>GEW!$E$12+($F20-GEW!$E$12)*SUM(Fasering!$D$5:$D$8)</f>
        <v>2303.0260805424195</v>
      </c>
      <c r="M20" s="46">
        <f>GEW!$E$12+($F20-GEW!$E$12)*SUM(Fasering!$D$5:$D$9)</f>
        <v>2459.6558045790998</v>
      </c>
      <c r="N20" s="46">
        <f>GEW!$E$12+($F20-GEW!$E$12)*SUM(Fasering!$D$5:$D$10)</f>
        <v>2615.9334231299863</v>
      </c>
      <c r="O20" s="76">
        <f>GEW!$E$12+($F20-GEW!$E$12)*SUM(Fasering!$D$5:$D$11)</f>
        <v>2772.5631471666666</v>
      </c>
      <c r="P20" s="126">
        <f t="shared" si="4"/>
        <v>0</v>
      </c>
      <c r="Q20" s="128">
        <f t="shared" si="5"/>
        <v>0</v>
      </c>
      <c r="R20" s="46">
        <f>$P20*SUM(Fasering!$D$5)</f>
        <v>0</v>
      </c>
      <c r="S20" s="46">
        <f>$P20*SUM(Fasering!$D$5:$D$6)</f>
        <v>0</v>
      </c>
      <c r="T20" s="46">
        <f>$P20*SUM(Fasering!$D$5:$D$7)</f>
        <v>0</v>
      </c>
      <c r="U20" s="46">
        <f>$P20*SUM(Fasering!$D$5:$D$8)</f>
        <v>0</v>
      </c>
      <c r="V20" s="46">
        <f>$P20*SUM(Fasering!$D$5:$D$9)</f>
        <v>0</v>
      </c>
      <c r="W20" s="46">
        <f>$P20*SUM(Fasering!$D$5:$D$10)</f>
        <v>0</v>
      </c>
      <c r="X20" s="76">
        <f>$P20*SUM(Fasering!$D$5:$D$11)</f>
        <v>0</v>
      </c>
      <c r="Y20" s="126">
        <f t="shared" si="6"/>
        <v>0</v>
      </c>
      <c r="Z20" s="128">
        <f t="shared" si="7"/>
        <v>0</v>
      </c>
      <c r="AA20" s="75">
        <f>$Y20*SUM(Fasering!$D$5)</f>
        <v>0</v>
      </c>
      <c r="AB20" s="46">
        <f>$Y20*SUM(Fasering!$D$5:$D$6)</f>
        <v>0</v>
      </c>
      <c r="AC20" s="46">
        <f>$Y20*SUM(Fasering!$D$5:$D$7)</f>
        <v>0</v>
      </c>
      <c r="AD20" s="46">
        <f>$Y20*SUM(Fasering!$D$5:$D$8)</f>
        <v>0</v>
      </c>
      <c r="AE20" s="46">
        <f>$Y20*SUM(Fasering!$D$5:$D$9)</f>
        <v>0</v>
      </c>
      <c r="AF20" s="46">
        <f>$Y20*SUM(Fasering!$D$5:$D$10)</f>
        <v>0</v>
      </c>
      <c r="AG20" s="76">
        <f>$Y20*SUM(Fasering!$D$5:$D$11)</f>
        <v>0</v>
      </c>
      <c r="AH20" s="5">
        <f>($AK$2+(I20+R20)*12*7.57%)*SUM(Fasering!$D$5)</f>
        <v>0</v>
      </c>
      <c r="AI20" s="9">
        <f>($AK$2+(J20+S20)*12*7.57%)*SUM(Fasering!$D$5:$D$6)</f>
        <v>500.59585912138112</v>
      </c>
      <c r="AJ20" s="9">
        <f>($AK$2+(K20+T20)*12*7.57%)*SUM(Fasering!$D$5:$D$7)</f>
        <v>845.7158623945179</v>
      </c>
      <c r="AK20" s="9">
        <f>($AK$2+(L20+U20)*12*7.57%)*SUM(Fasering!$D$5:$D$8)</f>
        <v>1233.0521933918326</v>
      </c>
      <c r="AL20" s="9">
        <f>($AK$2+(M20+V20)*12*7.57%)*SUM(Fasering!$D$5:$D$9)</f>
        <v>1662.6048521133257</v>
      </c>
      <c r="AM20" s="9">
        <f>($AK$2+(N20+W20)*12*7.57%)*SUM(Fasering!$D$5:$D$10)</f>
        <v>2133.2659515240593</v>
      </c>
      <c r="AN20" s="87">
        <f>($AK$2+(O20+X20)*12*7.57%)*SUM(Fasering!$D$5:$D$11)</f>
        <v>2647.1563628861995</v>
      </c>
      <c r="AO20" s="5">
        <f>($AK$2+(I20+AA20)*12*7.57%)*SUM(Fasering!$D$5)</f>
        <v>0</v>
      </c>
      <c r="AP20" s="9">
        <f>($AK$2+(J20+AB20)*12*7.57%)*SUM(Fasering!$D$5:$D$6)</f>
        <v>500.59585912138112</v>
      </c>
      <c r="AQ20" s="9">
        <f>($AK$2+(K20+AC20)*12*7.57%)*SUM(Fasering!$D$5:$D$7)</f>
        <v>845.7158623945179</v>
      </c>
      <c r="AR20" s="9">
        <f>($AK$2+(L20+AD20)*12*7.57%)*SUM(Fasering!$D$5:$D$8)</f>
        <v>1233.0521933918326</v>
      </c>
      <c r="AS20" s="9">
        <f>($AK$2+(M20+AE20)*12*7.57%)*SUM(Fasering!$D$5:$D$9)</f>
        <v>1662.6048521133257</v>
      </c>
      <c r="AT20" s="9">
        <f>($AK$2+(N20+AF20)*12*7.57%)*SUM(Fasering!$D$5:$D$10)</f>
        <v>2133.2659515240593</v>
      </c>
      <c r="AU20" s="87">
        <f>($AK$2+(O20+AG20)*12*7.57%)*SUM(Fasering!$D$5:$D$11)</f>
        <v>2647.1563628861995</v>
      </c>
    </row>
    <row r="21" spans="1:47" ht="15" x14ac:dyDescent="0.3">
      <c r="A21" s="33">
        <f t="shared" si="8"/>
        <v>12</v>
      </c>
      <c r="B21" s="126">
        <v>27366.71</v>
      </c>
      <c r="C21" s="127"/>
      <c r="D21" s="126">
        <f t="shared" si="0"/>
        <v>34706.461621999995</v>
      </c>
      <c r="E21" s="128">
        <f t="shared" si="1"/>
        <v>860.35071038847377</v>
      </c>
      <c r="F21" s="126">
        <f t="shared" si="2"/>
        <v>2892.2051351666664</v>
      </c>
      <c r="G21" s="128">
        <f t="shared" si="3"/>
        <v>71.695892532372824</v>
      </c>
      <c r="H21" s="46">
        <f>'L4'!$H$10</f>
        <v>1609.3</v>
      </c>
      <c r="I21" s="46">
        <f>GEW!$E$12+($F21-GEW!$E$12)*SUM(Fasering!$D$5)</f>
        <v>1716.7792493333334</v>
      </c>
      <c r="J21" s="46">
        <f>GEW!$E$12+($F21-GEW!$E$12)*SUM(Fasering!$D$5:$D$6)</f>
        <v>2020.7017066677672</v>
      </c>
      <c r="K21" s="46">
        <f>GEW!$E$12+($F21-GEW!$E$12)*SUM(Fasering!$D$5:$D$7)</f>
        <v>2195.0807936205674</v>
      </c>
      <c r="L21" s="46">
        <f>GEW!$E$12+($F21-GEW!$E$12)*SUM(Fasering!$D$5:$D$8)</f>
        <v>2369.4598805733681</v>
      </c>
      <c r="M21" s="46">
        <f>GEW!$E$12+($F21-GEW!$E$12)*SUM(Fasering!$D$5:$D$9)</f>
        <v>2543.8389675261687</v>
      </c>
      <c r="N21" s="46">
        <f>GEW!$E$12+($F21-GEW!$E$12)*SUM(Fasering!$D$5:$D$10)</f>
        <v>2717.8260482138662</v>
      </c>
      <c r="O21" s="76">
        <f>GEW!$E$12+($F21-GEW!$E$12)*SUM(Fasering!$D$5:$D$11)</f>
        <v>2892.2051351666664</v>
      </c>
      <c r="P21" s="126">
        <f t="shared" si="4"/>
        <v>0</v>
      </c>
      <c r="Q21" s="128">
        <f t="shared" si="5"/>
        <v>0</v>
      </c>
      <c r="R21" s="46">
        <f>$P21*SUM(Fasering!$D$5)</f>
        <v>0</v>
      </c>
      <c r="S21" s="46">
        <f>$P21*SUM(Fasering!$D$5:$D$6)</f>
        <v>0</v>
      </c>
      <c r="T21" s="46">
        <f>$P21*SUM(Fasering!$D$5:$D$7)</f>
        <v>0</v>
      </c>
      <c r="U21" s="46">
        <f>$P21*SUM(Fasering!$D$5:$D$8)</f>
        <v>0</v>
      </c>
      <c r="V21" s="46">
        <f>$P21*SUM(Fasering!$D$5:$D$9)</f>
        <v>0</v>
      </c>
      <c r="W21" s="46">
        <f>$P21*SUM(Fasering!$D$5:$D$10)</f>
        <v>0</v>
      </c>
      <c r="X21" s="76">
        <f>$P21*SUM(Fasering!$D$5:$D$11)</f>
        <v>0</v>
      </c>
      <c r="Y21" s="126">
        <f t="shared" si="6"/>
        <v>0</v>
      </c>
      <c r="Z21" s="128">
        <f t="shared" si="7"/>
        <v>0</v>
      </c>
      <c r="AA21" s="75">
        <f>$Y21*SUM(Fasering!$D$5)</f>
        <v>0</v>
      </c>
      <c r="AB21" s="46">
        <f>$Y21*SUM(Fasering!$D$5:$D$6)</f>
        <v>0</v>
      </c>
      <c r="AC21" s="46">
        <f>$Y21*SUM(Fasering!$D$5:$D$7)</f>
        <v>0</v>
      </c>
      <c r="AD21" s="46">
        <f>$Y21*SUM(Fasering!$D$5:$D$8)</f>
        <v>0</v>
      </c>
      <c r="AE21" s="46">
        <f>$Y21*SUM(Fasering!$D$5:$D$9)</f>
        <v>0</v>
      </c>
      <c r="AF21" s="46">
        <f>$Y21*SUM(Fasering!$D$5:$D$10)</f>
        <v>0</v>
      </c>
      <c r="AG21" s="76">
        <f>$Y21*SUM(Fasering!$D$5:$D$11)</f>
        <v>0</v>
      </c>
      <c r="AH21" s="5">
        <f>($AK$2+(I21+R21)*12*7.57%)*SUM(Fasering!$D$5)</f>
        <v>0</v>
      </c>
      <c r="AI21" s="9">
        <f>($AK$2+(J21+S21)*12*7.57%)*SUM(Fasering!$D$5:$D$6)</f>
        <v>507.86186640440417</v>
      </c>
      <c r="AJ21" s="9">
        <f>($AK$2+(K21+T21)*12*7.57%)*SUM(Fasering!$D$5:$D$7)</f>
        <v>863.71177233019455</v>
      </c>
      <c r="AK21" s="9">
        <f>($AK$2+(L21+U21)*12*7.57%)*SUM(Fasering!$D$5:$D$8)</f>
        <v>1266.5619824978439</v>
      </c>
      <c r="AL21" s="9">
        <f>($AK$2+(M21+V21)*12*7.57%)*SUM(Fasering!$D$5:$D$9)</f>
        <v>1716.4124969073523</v>
      </c>
      <c r="AM21" s="9">
        <f>($AK$2+(N21+W21)*12*7.57%)*SUM(Fasering!$D$5:$D$10)</f>
        <v>2212.0936791360928</v>
      </c>
      <c r="AN21" s="87">
        <f>($AK$2+(O21+X21)*12*7.57%)*SUM(Fasering!$D$5:$D$11)</f>
        <v>2755.8391447853996</v>
      </c>
      <c r="AO21" s="5">
        <f>($AK$2+(I21+AA21)*12*7.57%)*SUM(Fasering!$D$5)</f>
        <v>0</v>
      </c>
      <c r="AP21" s="9">
        <f>($AK$2+(J21+AB21)*12*7.57%)*SUM(Fasering!$D$5:$D$6)</f>
        <v>507.86186640440417</v>
      </c>
      <c r="AQ21" s="9">
        <f>($AK$2+(K21+AC21)*12*7.57%)*SUM(Fasering!$D$5:$D$7)</f>
        <v>863.71177233019455</v>
      </c>
      <c r="AR21" s="9">
        <f>($AK$2+(L21+AD21)*12*7.57%)*SUM(Fasering!$D$5:$D$8)</f>
        <v>1266.5619824978439</v>
      </c>
      <c r="AS21" s="9">
        <f>($AK$2+(M21+AE21)*12*7.57%)*SUM(Fasering!$D$5:$D$9)</f>
        <v>1716.4124969073523</v>
      </c>
      <c r="AT21" s="9">
        <f>($AK$2+(N21+AF21)*12*7.57%)*SUM(Fasering!$D$5:$D$10)</f>
        <v>2212.0936791360928</v>
      </c>
      <c r="AU21" s="87">
        <f>($AK$2+(O21+AG21)*12*7.57%)*SUM(Fasering!$D$5:$D$11)</f>
        <v>2755.8391447853996</v>
      </c>
    </row>
    <row r="22" spans="1:47" ht="15" x14ac:dyDescent="0.3">
      <c r="A22" s="33">
        <f t="shared" si="8"/>
        <v>13</v>
      </c>
      <c r="B22" s="126">
        <v>27379</v>
      </c>
      <c r="C22" s="127"/>
      <c r="D22" s="126">
        <f t="shared" si="0"/>
        <v>34722.0478</v>
      </c>
      <c r="E22" s="128">
        <f t="shared" si="1"/>
        <v>860.73708164869026</v>
      </c>
      <c r="F22" s="126">
        <f t="shared" si="2"/>
        <v>2893.5039833333335</v>
      </c>
      <c r="G22" s="128">
        <f t="shared" si="3"/>
        <v>71.728090137390865</v>
      </c>
      <c r="H22" s="46">
        <f>'L4'!$H$10</f>
        <v>1609.3</v>
      </c>
      <c r="I22" s="46">
        <f>GEW!$E$12+($F22-GEW!$E$12)*SUM(Fasering!$D$5)</f>
        <v>1716.7792493333334</v>
      </c>
      <c r="J22" s="46">
        <f>GEW!$E$12+($F22-GEW!$E$12)*SUM(Fasering!$D$5:$D$6)</f>
        <v>2021.0375416457741</v>
      </c>
      <c r="K22" s="46">
        <f>GEW!$E$12+($F22-GEW!$E$12)*SUM(Fasering!$D$5:$D$7)</f>
        <v>2195.609317869862</v>
      </c>
      <c r="L22" s="46">
        <f>GEW!$E$12+($F22-GEW!$E$12)*SUM(Fasering!$D$5:$D$8)</f>
        <v>2370.1810940939504</v>
      </c>
      <c r="M22" s="46">
        <f>GEW!$E$12+($F22-GEW!$E$12)*SUM(Fasering!$D$5:$D$9)</f>
        <v>2544.7528703180383</v>
      </c>
      <c r="N22" s="46">
        <f>GEW!$E$12+($F22-GEW!$E$12)*SUM(Fasering!$D$5:$D$10)</f>
        <v>2718.9322071092456</v>
      </c>
      <c r="O22" s="76">
        <f>GEW!$E$12+($F22-GEW!$E$12)*SUM(Fasering!$D$5:$D$11)</f>
        <v>2893.5039833333335</v>
      </c>
      <c r="P22" s="126">
        <f t="shared" si="4"/>
        <v>0</v>
      </c>
      <c r="Q22" s="128">
        <f t="shared" si="5"/>
        <v>0</v>
      </c>
      <c r="R22" s="46">
        <f>$P22*SUM(Fasering!$D$5)</f>
        <v>0</v>
      </c>
      <c r="S22" s="46">
        <f>$P22*SUM(Fasering!$D$5:$D$6)</f>
        <v>0</v>
      </c>
      <c r="T22" s="46">
        <f>$P22*SUM(Fasering!$D$5:$D$7)</f>
        <v>0</v>
      </c>
      <c r="U22" s="46">
        <f>$P22*SUM(Fasering!$D$5:$D$8)</f>
        <v>0</v>
      </c>
      <c r="V22" s="46">
        <f>$P22*SUM(Fasering!$D$5:$D$9)</f>
        <v>0</v>
      </c>
      <c r="W22" s="46">
        <f>$P22*SUM(Fasering!$D$5:$D$10)</f>
        <v>0</v>
      </c>
      <c r="X22" s="76">
        <f>$P22*SUM(Fasering!$D$5:$D$11)</f>
        <v>0</v>
      </c>
      <c r="Y22" s="126">
        <f t="shared" si="6"/>
        <v>0</v>
      </c>
      <c r="Z22" s="128">
        <f t="shared" si="7"/>
        <v>0</v>
      </c>
      <c r="AA22" s="75">
        <f>$Y22*SUM(Fasering!$D$5)</f>
        <v>0</v>
      </c>
      <c r="AB22" s="46">
        <f>$Y22*SUM(Fasering!$D$5:$D$6)</f>
        <v>0</v>
      </c>
      <c r="AC22" s="46">
        <f>$Y22*SUM(Fasering!$D$5:$D$7)</f>
        <v>0</v>
      </c>
      <c r="AD22" s="46">
        <f>$Y22*SUM(Fasering!$D$5:$D$8)</f>
        <v>0</v>
      </c>
      <c r="AE22" s="46">
        <f>$Y22*SUM(Fasering!$D$5:$D$9)</f>
        <v>0</v>
      </c>
      <c r="AF22" s="46">
        <f>$Y22*SUM(Fasering!$D$5:$D$10)</f>
        <v>0</v>
      </c>
      <c r="AG22" s="76">
        <f>$Y22*SUM(Fasering!$D$5:$D$11)</f>
        <v>0</v>
      </c>
      <c r="AH22" s="5">
        <f>($AK$2+(I22+R22)*12*7.57%)*SUM(Fasering!$D$5)</f>
        <v>0</v>
      </c>
      <c r="AI22" s="9">
        <f>($AK$2+(J22+S22)*12*7.57%)*SUM(Fasering!$D$5:$D$6)</f>
        <v>507.94074707494724</v>
      </c>
      <c r="AJ22" s="9">
        <f>($AK$2+(K22+T22)*12*7.57%)*SUM(Fasering!$D$5:$D$7)</f>
        <v>863.90713814631124</v>
      </c>
      <c r="AK22" s="9">
        <f>($AK$2+(L22+U22)*12*7.57%)*SUM(Fasering!$D$5:$D$8)</f>
        <v>1266.9257688981982</v>
      </c>
      <c r="AL22" s="9">
        <f>($AK$2+(M22+V22)*12*7.57%)*SUM(Fasering!$D$5:$D$9)</f>
        <v>1716.9966393306076</v>
      </c>
      <c r="AM22" s="9">
        <f>($AK$2+(N22+W22)*12*7.57%)*SUM(Fasering!$D$5:$D$10)</f>
        <v>2212.9494426619499</v>
      </c>
      <c r="AN22" s="87">
        <f>($AK$2+(O22+X22)*12*7.57%)*SUM(Fasering!$D$5:$D$11)</f>
        <v>2757.0190184600001</v>
      </c>
      <c r="AO22" s="5">
        <f>($AK$2+(I22+AA22)*12*7.57%)*SUM(Fasering!$D$5)</f>
        <v>0</v>
      </c>
      <c r="AP22" s="9">
        <f>($AK$2+(J22+AB22)*12*7.57%)*SUM(Fasering!$D$5:$D$6)</f>
        <v>507.94074707494724</v>
      </c>
      <c r="AQ22" s="9">
        <f>($AK$2+(K22+AC22)*12*7.57%)*SUM(Fasering!$D$5:$D$7)</f>
        <v>863.90713814631124</v>
      </c>
      <c r="AR22" s="9">
        <f>($AK$2+(L22+AD22)*12*7.57%)*SUM(Fasering!$D$5:$D$8)</f>
        <v>1266.9257688981982</v>
      </c>
      <c r="AS22" s="9">
        <f>($AK$2+(M22+AE22)*12*7.57%)*SUM(Fasering!$D$5:$D$9)</f>
        <v>1716.9966393306076</v>
      </c>
      <c r="AT22" s="9">
        <f>($AK$2+(N22+AF22)*12*7.57%)*SUM(Fasering!$D$5:$D$10)</f>
        <v>2212.9494426619499</v>
      </c>
      <c r="AU22" s="87">
        <f>($AK$2+(O22+AG22)*12*7.57%)*SUM(Fasering!$D$5:$D$11)</f>
        <v>2757.0190184600001</v>
      </c>
    </row>
    <row r="23" spans="1:47" ht="15" x14ac:dyDescent="0.3">
      <c r="A23" s="33">
        <f t="shared" si="8"/>
        <v>14</v>
      </c>
      <c r="B23" s="126">
        <v>28511.07</v>
      </c>
      <c r="C23" s="127"/>
      <c r="D23" s="126">
        <f t="shared" si="0"/>
        <v>36157.738974</v>
      </c>
      <c r="E23" s="128">
        <f t="shared" si="1"/>
        <v>896.32693620955922</v>
      </c>
      <c r="F23" s="126">
        <f t="shared" si="2"/>
        <v>3013.1449145000001</v>
      </c>
      <c r="G23" s="128">
        <f t="shared" si="3"/>
        <v>74.693911350796611</v>
      </c>
      <c r="H23" s="46">
        <f>'L4'!$H$10</f>
        <v>1609.3</v>
      </c>
      <c r="I23" s="46">
        <f>GEW!$E$12+($F23-GEW!$E$12)*SUM(Fasering!$D$5)</f>
        <v>1716.7792493333334</v>
      </c>
      <c r="J23" s="46">
        <f>GEW!$E$12+($F23-GEW!$E$12)*SUM(Fasering!$D$5:$D$6)</f>
        <v>2051.9723425857537</v>
      </c>
      <c r="K23" s="46">
        <f>GEW!$E$12+($F23-GEW!$E$12)*SUM(Fasering!$D$5:$D$7)</f>
        <v>2244.2933249405501</v>
      </c>
      <c r="L23" s="46">
        <f>GEW!$E$12+($F23-GEW!$E$12)*SUM(Fasering!$D$5:$D$8)</f>
        <v>2436.6143072953464</v>
      </c>
      <c r="M23" s="46">
        <f>GEW!$E$12+($F23-GEW!$E$12)*SUM(Fasering!$D$5:$D$9)</f>
        <v>2628.9352896501423</v>
      </c>
      <c r="N23" s="46">
        <f>GEW!$E$12+($F23-GEW!$E$12)*SUM(Fasering!$D$5:$D$10)</f>
        <v>2820.8239321452038</v>
      </c>
      <c r="O23" s="76">
        <f>GEW!$E$12+($F23-GEW!$E$12)*SUM(Fasering!$D$5:$D$11)</f>
        <v>3013.1449145000001</v>
      </c>
      <c r="P23" s="126">
        <f t="shared" si="4"/>
        <v>0</v>
      </c>
      <c r="Q23" s="128">
        <f t="shared" si="5"/>
        <v>0</v>
      </c>
      <c r="R23" s="46">
        <f>$P23*SUM(Fasering!$D$5)</f>
        <v>0</v>
      </c>
      <c r="S23" s="46">
        <f>$P23*SUM(Fasering!$D$5:$D$6)</f>
        <v>0</v>
      </c>
      <c r="T23" s="46">
        <f>$P23*SUM(Fasering!$D$5:$D$7)</f>
        <v>0</v>
      </c>
      <c r="U23" s="46">
        <f>$P23*SUM(Fasering!$D$5:$D$8)</f>
        <v>0</v>
      </c>
      <c r="V23" s="46">
        <f>$P23*SUM(Fasering!$D$5:$D$9)</f>
        <v>0</v>
      </c>
      <c r="W23" s="46">
        <f>$P23*SUM(Fasering!$D$5:$D$10)</f>
        <v>0</v>
      </c>
      <c r="X23" s="76">
        <f>$P23*SUM(Fasering!$D$5:$D$11)</f>
        <v>0</v>
      </c>
      <c r="Y23" s="126">
        <f t="shared" si="6"/>
        <v>0</v>
      </c>
      <c r="Z23" s="128">
        <f t="shared" si="7"/>
        <v>0</v>
      </c>
      <c r="AA23" s="75">
        <f>$Y23*SUM(Fasering!$D$5)</f>
        <v>0</v>
      </c>
      <c r="AB23" s="46">
        <f>$Y23*SUM(Fasering!$D$5:$D$6)</f>
        <v>0</v>
      </c>
      <c r="AC23" s="46">
        <f>$Y23*SUM(Fasering!$D$5:$D$7)</f>
        <v>0</v>
      </c>
      <c r="AD23" s="46">
        <f>$Y23*SUM(Fasering!$D$5:$D$8)</f>
        <v>0</v>
      </c>
      <c r="AE23" s="46">
        <f>$Y23*SUM(Fasering!$D$5:$D$9)</f>
        <v>0</v>
      </c>
      <c r="AF23" s="46">
        <f>$Y23*SUM(Fasering!$D$5:$D$10)</f>
        <v>0</v>
      </c>
      <c r="AG23" s="76">
        <f>$Y23*SUM(Fasering!$D$5:$D$11)</f>
        <v>0</v>
      </c>
      <c r="AH23" s="5">
        <f>($AK$2+(I23+R23)*12*7.57%)*SUM(Fasering!$D$5)</f>
        <v>0</v>
      </c>
      <c r="AI23" s="9">
        <f>($AK$2+(J23+S23)*12*7.57%)*SUM(Fasering!$D$5:$D$6)</f>
        <v>515.20669017516263</v>
      </c>
      <c r="AJ23" s="9">
        <f>($AK$2+(K23+T23)*12*7.57%)*SUM(Fasering!$D$5:$D$7)</f>
        <v>881.90288911875291</v>
      </c>
      <c r="AK23" s="9">
        <f>($AK$2+(L23+U23)*12*7.57%)*SUM(Fasering!$D$5:$D$8)</f>
        <v>1300.4352620022566</v>
      </c>
      <c r="AL23" s="9">
        <f>($AK$2+(M23+V23)*12*7.57%)*SUM(Fasering!$D$5:$D$9)</f>
        <v>1770.8038088256728</v>
      </c>
      <c r="AM23" s="9">
        <f>($AK$2+(N23+W23)*12*7.57%)*SUM(Fasering!$D$5:$D$10)</f>
        <v>2291.7764739651743</v>
      </c>
      <c r="AN23" s="87">
        <f>($AK$2+(O23+X23)*12*7.57%)*SUM(Fasering!$D$5:$D$11)</f>
        <v>2865.7008403318</v>
      </c>
      <c r="AO23" s="5">
        <f>($AK$2+(I23+AA23)*12*7.57%)*SUM(Fasering!$D$5)</f>
        <v>0</v>
      </c>
      <c r="AP23" s="9">
        <f>($AK$2+(J23+AB23)*12*7.57%)*SUM(Fasering!$D$5:$D$6)</f>
        <v>515.20669017516263</v>
      </c>
      <c r="AQ23" s="9">
        <f>($AK$2+(K23+AC23)*12*7.57%)*SUM(Fasering!$D$5:$D$7)</f>
        <v>881.90288911875291</v>
      </c>
      <c r="AR23" s="9">
        <f>($AK$2+(L23+AD23)*12*7.57%)*SUM(Fasering!$D$5:$D$8)</f>
        <v>1300.4352620022566</v>
      </c>
      <c r="AS23" s="9">
        <f>($AK$2+(M23+AE23)*12*7.57%)*SUM(Fasering!$D$5:$D$9)</f>
        <v>1770.8038088256728</v>
      </c>
      <c r="AT23" s="9">
        <f>($AK$2+(N23+AF23)*12*7.57%)*SUM(Fasering!$D$5:$D$10)</f>
        <v>2291.7764739651743</v>
      </c>
      <c r="AU23" s="87">
        <f>($AK$2+(O23+AG23)*12*7.57%)*SUM(Fasering!$D$5:$D$11)</f>
        <v>2865.7008403318</v>
      </c>
    </row>
    <row r="24" spans="1:47" ht="15" x14ac:dyDescent="0.3">
      <c r="A24" s="33">
        <f t="shared" si="8"/>
        <v>15</v>
      </c>
      <c r="B24" s="126">
        <v>28523.4</v>
      </c>
      <c r="C24" s="127"/>
      <c r="D24" s="126">
        <f t="shared" si="0"/>
        <v>36173.37588</v>
      </c>
      <c r="E24" s="128">
        <f t="shared" si="1"/>
        <v>896.71456498404802</v>
      </c>
      <c r="F24" s="126">
        <f t="shared" si="2"/>
        <v>3014.4479900000001</v>
      </c>
      <c r="G24" s="128">
        <f t="shared" si="3"/>
        <v>74.726213748670673</v>
      </c>
      <c r="H24" s="46">
        <f>'L4'!$H$10</f>
        <v>1609.3</v>
      </c>
      <c r="I24" s="46">
        <f>GEW!$E$12+($F24-GEW!$E$12)*SUM(Fasering!$D$5)</f>
        <v>1716.7792493333334</v>
      </c>
      <c r="J24" s="46">
        <f>GEW!$E$12+($F24-GEW!$E$12)*SUM(Fasering!$D$5:$D$6)</f>
        <v>2052.3092705986769</v>
      </c>
      <c r="K24" s="46">
        <f>GEW!$E$12+($F24-GEW!$E$12)*SUM(Fasering!$D$5:$D$7)</f>
        <v>2244.8235693664083</v>
      </c>
      <c r="L24" s="46">
        <f>GEW!$E$12+($F24-GEW!$E$12)*SUM(Fasering!$D$5:$D$8)</f>
        <v>2437.3378681341401</v>
      </c>
      <c r="M24" s="46">
        <f>GEW!$E$12+($F24-GEW!$E$12)*SUM(Fasering!$D$5:$D$9)</f>
        <v>2629.8521669018714</v>
      </c>
      <c r="N24" s="46">
        <f>GEW!$E$12+($F24-GEW!$E$12)*SUM(Fasering!$D$5:$D$10)</f>
        <v>2821.9336912322688</v>
      </c>
      <c r="O24" s="76">
        <f>GEW!$E$12+($F24-GEW!$E$12)*SUM(Fasering!$D$5:$D$11)</f>
        <v>3014.4479900000001</v>
      </c>
      <c r="P24" s="126">
        <f t="shared" si="4"/>
        <v>0</v>
      </c>
      <c r="Q24" s="128">
        <f t="shared" si="5"/>
        <v>0</v>
      </c>
      <c r="R24" s="46">
        <f>$P24*SUM(Fasering!$D$5)</f>
        <v>0</v>
      </c>
      <c r="S24" s="46">
        <f>$P24*SUM(Fasering!$D$5:$D$6)</f>
        <v>0</v>
      </c>
      <c r="T24" s="46">
        <f>$P24*SUM(Fasering!$D$5:$D$7)</f>
        <v>0</v>
      </c>
      <c r="U24" s="46">
        <f>$P24*SUM(Fasering!$D$5:$D$8)</f>
        <v>0</v>
      </c>
      <c r="V24" s="46">
        <f>$P24*SUM(Fasering!$D$5:$D$9)</f>
        <v>0</v>
      </c>
      <c r="W24" s="46">
        <f>$P24*SUM(Fasering!$D$5:$D$10)</f>
        <v>0</v>
      </c>
      <c r="X24" s="76">
        <f>$P24*SUM(Fasering!$D$5:$D$11)</f>
        <v>0</v>
      </c>
      <c r="Y24" s="126">
        <f t="shared" si="6"/>
        <v>0</v>
      </c>
      <c r="Z24" s="128">
        <f t="shared" si="7"/>
        <v>0</v>
      </c>
      <c r="AA24" s="75">
        <f>$Y24*SUM(Fasering!$D$5)</f>
        <v>0</v>
      </c>
      <c r="AB24" s="46">
        <f>$Y24*SUM(Fasering!$D$5:$D$6)</f>
        <v>0</v>
      </c>
      <c r="AC24" s="46">
        <f>$Y24*SUM(Fasering!$D$5:$D$7)</f>
        <v>0</v>
      </c>
      <c r="AD24" s="46">
        <f>$Y24*SUM(Fasering!$D$5:$D$8)</f>
        <v>0</v>
      </c>
      <c r="AE24" s="46">
        <f>$Y24*SUM(Fasering!$D$5:$D$9)</f>
        <v>0</v>
      </c>
      <c r="AF24" s="46">
        <f>$Y24*SUM(Fasering!$D$5:$D$10)</f>
        <v>0</v>
      </c>
      <c r="AG24" s="76">
        <f>$Y24*SUM(Fasering!$D$5:$D$11)</f>
        <v>0</v>
      </c>
      <c r="AH24" s="5">
        <f>($AK$2+(I24+R24)*12*7.57%)*SUM(Fasering!$D$5)</f>
        <v>0</v>
      </c>
      <c r="AI24" s="9">
        <f>($AK$2+(J24+S24)*12*7.57%)*SUM(Fasering!$D$5:$D$6)</f>
        <v>515.28582757693607</v>
      </c>
      <c r="AJ24" s="9">
        <f>($AK$2+(K24+T24)*12*7.57%)*SUM(Fasering!$D$5:$D$7)</f>
        <v>882.09889078781055</v>
      </c>
      <c r="AK24" s="9">
        <f>($AK$2+(L24+U24)*12*7.57%)*SUM(Fasering!$D$5:$D$8)</f>
        <v>1300.800232410423</v>
      </c>
      <c r="AL24" s="9">
        <f>($AK$2+(M24+V24)*12*7.57%)*SUM(Fasering!$D$5:$D$9)</f>
        <v>1771.3898524447727</v>
      </c>
      <c r="AM24" s="9">
        <f>($AK$2+(N24+W24)*12*7.57%)*SUM(Fasering!$D$5:$D$10)</f>
        <v>2292.6350227262656</v>
      </c>
      <c r="AN24" s="87">
        <f>($AK$2+(O24+X24)*12*7.57%)*SUM(Fasering!$D$5:$D$11)</f>
        <v>2866.8845541159999</v>
      </c>
      <c r="AO24" s="5">
        <f>($AK$2+(I24+AA24)*12*7.57%)*SUM(Fasering!$D$5)</f>
        <v>0</v>
      </c>
      <c r="AP24" s="9">
        <f>($AK$2+(J24+AB24)*12*7.57%)*SUM(Fasering!$D$5:$D$6)</f>
        <v>515.28582757693607</v>
      </c>
      <c r="AQ24" s="9">
        <f>($AK$2+(K24+AC24)*12*7.57%)*SUM(Fasering!$D$5:$D$7)</f>
        <v>882.09889078781055</v>
      </c>
      <c r="AR24" s="9">
        <f>($AK$2+(L24+AD24)*12*7.57%)*SUM(Fasering!$D$5:$D$8)</f>
        <v>1300.800232410423</v>
      </c>
      <c r="AS24" s="9">
        <f>($AK$2+(M24+AE24)*12*7.57%)*SUM(Fasering!$D$5:$D$9)</f>
        <v>1771.3898524447727</v>
      </c>
      <c r="AT24" s="9">
        <f>($AK$2+(N24+AF24)*12*7.57%)*SUM(Fasering!$D$5:$D$10)</f>
        <v>2292.6350227262656</v>
      </c>
      <c r="AU24" s="87">
        <f>($AK$2+(O24+AG24)*12*7.57%)*SUM(Fasering!$D$5:$D$11)</f>
        <v>2866.8845541159999</v>
      </c>
    </row>
    <row r="25" spans="1:47" ht="15" x14ac:dyDescent="0.3">
      <c r="A25" s="33">
        <f t="shared" si="8"/>
        <v>16</v>
      </c>
      <c r="B25" s="126">
        <v>29655.47</v>
      </c>
      <c r="C25" s="127"/>
      <c r="D25" s="126">
        <f t="shared" si="0"/>
        <v>37609.067053999999</v>
      </c>
      <c r="E25" s="128">
        <f t="shared" si="1"/>
        <v>932.3044195449171</v>
      </c>
      <c r="F25" s="126">
        <f t="shared" si="2"/>
        <v>3134.0889211666668</v>
      </c>
      <c r="G25" s="128">
        <f t="shared" si="3"/>
        <v>77.69203496207642</v>
      </c>
      <c r="H25" s="46">
        <f>'L4'!$H$10</f>
        <v>1609.3</v>
      </c>
      <c r="I25" s="46">
        <f>GEW!$E$12+($F25-GEW!$E$12)*SUM(Fasering!$D$5)</f>
        <v>1716.7792493333334</v>
      </c>
      <c r="J25" s="46">
        <f>GEW!$E$12+($F25-GEW!$E$12)*SUM(Fasering!$D$5:$D$6)</f>
        <v>2083.2440715386565</v>
      </c>
      <c r="K25" s="46">
        <f>GEW!$E$12+($F25-GEW!$E$12)*SUM(Fasering!$D$5:$D$7)</f>
        <v>2293.5075764370963</v>
      </c>
      <c r="L25" s="46">
        <f>GEW!$E$12+($F25-GEW!$E$12)*SUM(Fasering!$D$5:$D$8)</f>
        <v>2503.7710813355361</v>
      </c>
      <c r="M25" s="46">
        <f>GEW!$E$12+($F25-GEW!$E$12)*SUM(Fasering!$D$5:$D$9)</f>
        <v>2714.0345862339759</v>
      </c>
      <c r="N25" s="46">
        <f>GEW!$E$12+($F25-GEW!$E$12)*SUM(Fasering!$D$5:$D$10)</f>
        <v>2923.8254162682269</v>
      </c>
      <c r="O25" s="76">
        <f>GEW!$E$12+($F25-GEW!$E$12)*SUM(Fasering!$D$5:$D$11)</f>
        <v>3134.0889211666668</v>
      </c>
      <c r="P25" s="126">
        <f t="shared" si="4"/>
        <v>0</v>
      </c>
      <c r="Q25" s="128">
        <f t="shared" si="5"/>
        <v>0</v>
      </c>
      <c r="R25" s="46">
        <f>$P25*SUM(Fasering!$D$5)</f>
        <v>0</v>
      </c>
      <c r="S25" s="46">
        <f>$P25*SUM(Fasering!$D$5:$D$6)</f>
        <v>0</v>
      </c>
      <c r="T25" s="46">
        <f>$P25*SUM(Fasering!$D$5:$D$7)</f>
        <v>0</v>
      </c>
      <c r="U25" s="46">
        <f>$P25*SUM(Fasering!$D$5:$D$8)</f>
        <v>0</v>
      </c>
      <c r="V25" s="46">
        <f>$P25*SUM(Fasering!$D$5:$D$9)</f>
        <v>0</v>
      </c>
      <c r="W25" s="46">
        <f>$P25*SUM(Fasering!$D$5:$D$10)</f>
        <v>0</v>
      </c>
      <c r="X25" s="76">
        <f>$P25*SUM(Fasering!$D$5:$D$11)</f>
        <v>0</v>
      </c>
      <c r="Y25" s="126">
        <f t="shared" si="6"/>
        <v>0</v>
      </c>
      <c r="Z25" s="128">
        <f t="shared" si="7"/>
        <v>0</v>
      </c>
      <c r="AA25" s="75">
        <f>$Y25*SUM(Fasering!$D$5)</f>
        <v>0</v>
      </c>
      <c r="AB25" s="46">
        <f>$Y25*SUM(Fasering!$D$5:$D$6)</f>
        <v>0</v>
      </c>
      <c r="AC25" s="46">
        <f>$Y25*SUM(Fasering!$D$5:$D$7)</f>
        <v>0</v>
      </c>
      <c r="AD25" s="46">
        <f>$Y25*SUM(Fasering!$D$5:$D$8)</f>
        <v>0</v>
      </c>
      <c r="AE25" s="46">
        <f>$Y25*SUM(Fasering!$D$5:$D$9)</f>
        <v>0</v>
      </c>
      <c r="AF25" s="46">
        <f>$Y25*SUM(Fasering!$D$5:$D$10)</f>
        <v>0</v>
      </c>
      <c r="AG25" s="76">
        <f>$Y25*SUM(Fasering!$D$5:$D$11)</f>
        <v>0</v>
      </c>
      <c r="AH25" s="5">
        <f>($AK$2+(I25+R25)*12*7.57%)*SUM(Fasering!$D$5)</f>
        <v>0</v>
      </c>
      <c r="AI25" s="9">
        <f>($AK$2+(J25+S25)*12*7.57%)*SUM(Fasering!$D$5:$D$6)</f>
        <v>522.55177067715147</v>
      </c>
      <c r="AJ25" s="9">
        <f>($AK$2+(K25+T25)*12*7.57%)*SUM(Fasering!$D$5:$D$7)</f>
        <v>900.0946417602521</v>
      </c>
      <c r="AK25" s="9">
        <f>($AK$2+(L25+U25)*12*7.57%)*SUM(Fasering!$D$5:$D$8)</f>
        <v>1334.3097255144812</v>
      </c>
      <c r="AL25" s="9">
        <f>($AK$2+(M25+V25)*12*7.57%)*SUM(Fasering!$D$5:$D$9)</f>
        <v>1825.1970219398386</v>
      </c>
      <c r="AM25" s="9">
        <f>($AK$2+(N25+W25)*12*7.57%)*SUM(Fasering!$D$5:$D$10)</f>
        <v>2371.46205402949</v>
      </c>
      <c r="AN25" s="87">
        <f>($AK$2+(O25+X25)*12*7.57%)*SUM(Fasering!$D$5:$D$11)</f>
        <v>2975.5663759877998</v>
      </c>
      <c r="AO25" s="5">
        <f>($AK$2+(I25+AA25)*12*7.57%)*SUM(Fasering!$D$5)</f>
        <v>0</v>
      </c>
      <c r="AP25" s="9">
        <f>($AK$2+(J25+AB25)*12*7.57%)*SUM(Fasering!$D$5:$D$6)</f>
        <v>522.55177067715147</v>
      </c>
      <c r="AQ25" s="9">
        <f>($AK$2+(K25+AC25)*12*7.57%)*SUM(Fasering!$D$5:$D$7)</f>
        <v>900.0946417602521</v>
      </c>
      <c r="AR25" s="9">
        <f>($AK$2+(L25+AD25)*12*7.57%)*SUM(Fasering!$D$5:$D$8)</f>
        <v>1334.3097255144812</v>
      </c>
      <c r="AS25" s="9">
        <f>($AK$2+(M25+AE25)*12*7.57%)*SUM(Fasering!$D$5:$D$9)</f>
        <v>1825.1970219398386</v>
      </c>
      <c r="AT25" s="9">
        <f>($AK$2+(N25+AF25)*12*7.57%)*SUM(Fasering!$D$5:$D$10)</f>
        <v>2371.46205402949</v>
      </c>
      <c r="AU25" s="87">
        <f>($AK$2+(O25+AG25)*12*7.57%)*SUM(Fasering!$D$5:$D$11)</f>
        <v>2975.5663759877998</v>
      </c>
    </row>
    <row r="26" spans="1:47" ht="15" x14ac:dyDescent="0.3">
      <c r="A26" s="33">
        <f t="shared" si="8"/>
        <v>17</v>
      </c>
      <c r="B26" s="126">
        <v>29667.759999999998</v>
      </c>
      <c r="C26" s="127"/>
      <c r="D26" s="126">
        <f t="shared" si="0"/>
        <v>37624.653231999997</v>
      </c>
      <c r="E26" s="128">
        <f t="shared" si="1"/>
        <v>932.69079080513325</v>
      </c>
      <c r="F26" s="126">
        <f t="shared" si="2"/>
        <v>3135.3877693333329</v>
      </c>
      <c r="G26" s="128">
        <f t="shared" si="3"/>
        <v>77.724232567094433</v>
      </c>
      <c r="H26" s="46">
        <f>'L4'!$H$10</f>
        <v>1609.3</v>
      </c>
      <c r="I26" s="46">
        <f>GEW!$E$12+($F26-GEW!$E$12)*SUM(Fasering!$D$5)</f>
        <v>1716.7792493333334</v>
      </c>
      <c r="J26" s="46">
        <f>GEW!$E$12+($F26-GEW!$E$12)*SUM(Fasering!$D$5:$D$6)</f>
        <v>2083.579906516663</v>
      </c>
      <c r="K26" s="46">
        <f>GEW!$E$12+($F26-GEW!$E$12)*SUM(Fasering!$D$5:$D$7)</f>
        <v>2294.0361006863905</v>
      </c>
      <c r="L26" s="46">
        <f>GEW!$E$12+($F26-GEW!$E$12)*SUM(Fasering!$D$5:$D$8)</f>
        <v>2504.4922948561175</v>
      </c>
      <c r="M26" s="46">
        <f>GEW!$E$12+($F26-GEW!$E$12)*SUM(Fasering!$D$5:$D$9)</f>
        <v>2714.9484890258445</v>
      </c>
      <c r="N26" s="46">
        <f>GEW!$E$12+($F26-GEW!$E$12)*SUM(Fasering!$D$5:$D$10)</f>
        <v>2924.9315751636059</v>
      </c>
      <c r="O26" s="76">
        <f>GEW!$E$12+($F26-GEW!$E$12)*SUM(Fasering!$D$5:$D$11)</f>
        <v>3135.3877693333329</v>
      </c>
      <c r="P26" s="126">
        <f t="shared" si="4"/>
        <v>0</v>
      </c>
      <c r="Q26" s="128">
        <f t="shared" si="5"/>
        <v>0</v>
      </c>
      <c r="R26" s="46">
        <f>$P26*SUM(Fasering!$D$5)</f>
        <v>0</v>
      </c>
      <c r="S26" s="46">
        <f>$P26*SUM(Fasering!$D$5:$D$6)</f>
        <v>0</v>
      </c>
      <c r="T26" s="46">
        <f>$P26*SUM(Fasering!$D$5:$D$7)</f>
        <v>0</v>
      </c>
      <c r="U26" s="46">
        <f>$P26*SUM(Fasering!$D$5:$D$8)</f>
        <v>0</v>
      </c>
      <c r="V26" s="46">
        <f>$P26*SUM(Fasering!$D$5:$D$9)</f>
        <v>0</v>
      </c>
      <c r="W26" s="46">
        <f>$P26*SUM(Fasering!$D$5:$D$10)</f>
        <v>0</v>
      </c>
      <c r="X26" s="76">
        <f>$P26*SUM(Fasering!$D$5:$D$11)</f>
        <v>0</v>
      </c>
      <c r="Y26" s="126">
        <f t="shared" si="6"/>
        <v>0</v>
      </c>
      <c r="Z26" s="128">
        <f t="shared" si="7"/>
        <v>0</v>
      </c>
      <c r="AA26" s="75">
        <f>$Y26*SUM(Fasering!$D$5)</f>
        <v>0</v>
      </c>
      <c r="AB26" s="46">
        <f>$Y26*SUM(Fasering!$D$5:$D$6)</f>
        <v>0</v>
      </c>
      <c r="AC26" s="46">
        <f>$Y26*SUM(Fasering!$D$5:$D$7)</f>
        <v>0</v>
      </c>
      <c r="AD26" s="46">
        <f>$Y26*SUM(Fasering!$D$5:$D$8)</f>
        <v>0</v>
      </c>
      <c r="AE26" s="46">
        <f>$Y26*SUM(Fasering!$D$5:$D$9)</f>
        <v>0</v>
      </c>
      <c r="AF26" s="46">
        <f>$Y26*SUM(Fasering!$D$5:$D$10)</f>
        <v>0</v>
      </c>
      <c r="AG26" s="76">
        <f>$Y26*SUM(Fasering!$D$5:$D$11)</f>
        <v>0</v>
      </c>
      <c r="AH26" s="5">
        <f>($AK$2+(I26+R26)*12*7.57%)*SUM(Fasering!$D$5)</f>
        <v>0</v>
      </c>
      <c r="AI26" s="9">
        <f>($AK$2+(J26+S26)*12*7.57%)*SUM(Fasering!$D$5:$D$6)</f>
        <v>522.63065134769431</v>
      </c>
      <c r="AJ26" s="9">
        <f>($AK$2+(K26+T26)*12*7.57%)*SUM(Fasering!$D$5:$D$7)</f>
        <v>900.29000757636891</v>
      </c>
      <c r="AK26" s="9">
        <f>($AK$2+(L26+U26)*12*7.57%)*SUM(Fasering!$D$5:$D$8)</f>
        <v>1334.673511914835</v>
      </c>
      <c r="AL26" s="9">
        <f>($AK$2+(M26+V26)*12*7.57%)*SUM(Fasering!$D$5:$D$9)</f>
        <v>1825.7811643630932</v>
      </c>
      <c r="AM26" s="9">
        <f>($AK$2+(N26+W26)*12*7.57%)*SUM(Fasering!$D$5:$D$10)</f>
        <v>2372.3178175553467</v>
      </c>
      <c r="AN26" s="87">
        <f>($AK$2+(O26+X26)*12*7.57%)*SUM(Fasering!$D$5:$D$11)</f>
        <v>2976.7462496623998</v>
      </c>
      <c r="AO26" s="5">
        <f>($AK$2+(I26+AA26)*12*7.57%)*SUM(Fasering!$D$5)</f>
        <v>0</v>
      </c>
      <c r="AP26" s="9">
        <f>($AK$2+(J26+AB26)*12*7.57%)*SUM(Fasering!$D$5:$D$6)</f>
        <v>522.63065134769431</v>
      </c>
      <c r="AQ26" s="9">
        <f>($AK$2+(K26+AC26)*12*7.57%)*SUM(Fasering!$D$5:$D$7)</f>
        <v>900.29000757636891</v>
      </c>
      <c r="AR26" s="9">
        <f>($AK$2+(L26+AD26)*12*7.57%)*SUM(Fasering!$D$5:$D$8)</f>
        <v>1334.673511914835</v>
      </c>
      <c r="AS26" s="9">
        <f>($AK$2+(M26+AE26)*12*7.57%)*SUM(Fasering!$D$5:$D$9)</f>
        <v>1825.7811643630932</v>
      </c>
      <c r="AT26" s="9">
        <f>($AK$2+(N26+AF26)*12*7.57%)*SUM(Fasering!$D$5:$D$10)</f>
        <v>2372.3178175553467</v>
      </c>
      <c r="AU26" s="87">
        <f>($AK$2+(O26+AG26)*12*7.57%)*SUM(Fasering!$D$5:$D$11)</f>
        <v>2976.7462496623998</v>
      </c>
    </row>
    <row r="27" spans="1:47" ht="15" x14ac:dyDescent="0.3">
      <c r="A27" s="33">
        <f t="shared" si="8"/>
        <v>18</v>
      </c>
      <c r="B27" s="126">
        <v>30799.83</v>
      </c>
      <c r="C27" s="127"/>
      <c r="D27" s="126">
        <f t="shared" si="0"/>
        <v>39060.344406000004</v>
      </c>
      <c r="E27" s="128">
        <f t="shared" si="1"/>
        <v>968.28064536600243</v>
      </c>
      <c r="F27" s="126">
        <f t="shared" si="2"/>
        <v>3255.0287005</v>
      </c>
      <c r="G27" s="128">
        <f t="shared" si="3"/>
        <v>80.690053780500193</v>
      </c>
      <c r="H27" s="46">
        <f>'L4'!$H$10</f>
        <v>1609.3</v>
      </c>
      <c r="I27" s="46">
        <f>GEW!$E$12+($F27-GEW!$E$12)*SUM(Fasering!$D$5)</f>
        <v>1716.7792493333334</v>
      </c>
      <c r="J27" s="46">
        <f>GEW!$E$12+($F27-GEW!$E$12)*SUM(Fasering!$D$5:$D$6)</f>
        <v>2114.5147074566426</v>
      </c>
      <c r="K27" s="46">
        <f>GEW!$E$12+($F27-GEW!$E$12)*SUM(Fasering!$D$5:$D$7)</f>
        <v>2342.720107757078</v>
      </c>
      <c r="L27" s="46">
        <f>GEW!$E$12+($F27-GEW!$E$12)*SUM(Fasering!$D$5:$D$8)</f>
        <v>2570.925508057514</v>
      </c>
      <c r="M27" s="46">
        <f>GEW!$E$12+($F27-GEW!$E$12)*SUM(Fasering!$D$5:$D$9)</f>
        <v>2799.130908357949</v>
      </c>
      <c r="N27" s="46">
        <f>GEW!$E$12+($F27-GEW!$E$12)*SUM(Fasering!$D$5:$D$10)</f>
        <v>3026.823300199565</v>
      </c>
      <c r="O27" s="76">
        <f>GEW!$E$12+($F27-GEW!$E$12)*SUM(Fasering!$D$5:$D$11)</f>
        <v>3255.0287005</v>
      </c>
      <c r="P27" s="126">
        <f t="shared" si="4"/>
        <v>0</v>
      </c>
      <c r="Q27" s="128">
        <f t="shared" si="5"/>
        <v>0</v>
      </c>
      <c r="R27" s="46">
        <f>$P27*SUM(Fasering!$D$5)</f>
        <v>0</v>
      </c>
      <c r="S27" s="46">
        <f>$P27*SUM(Fasering!$D$5:$D$6)</f>
        <v>0</v>
      </c>
      <c r="T27" s="46">
        <f>$P27*SUM(Fasering!$D$5:$D$7)</f>
        <v>0</v>
      </c>
      <c r="U27" s="46">
        <f>$P27*SUM(Fasering!$D$5:$D$8)</f>
        <v>0</v>
      </c>
      <c r="V27" s="46">
        <f>$P27*SUM(Fasering!$D$5:$D$9)</f>
        <v>0</v>
      </c>
      <c r="W27" s="46">
        <f>$P27*SUM(Fasering!$D$5:$D$10)</f>
        <v>0</v>
      </c>
      <c r="X27" s="76">
        <f>$P27*SUM(Fasering!$D$5:$D$11)</f>
        <v>0</v>
      </c>
      <c r="Y27" s="126">
        <f t="shared" si="6"/>
        <v>0</v>
      </c>
      <c r="Z27" s="128">
        <f t="shared" si="7"/>
        <v>0</v>
      </c>
      <c r="AA27" s="75">
        <f>$Y27*SUM(Fasering!$D$5)</f>
        <v>0</v>
      </c>
      <c r="AB27" s="46">
        <f>$Y27*SUM(Fasering!$D$5:$D$6)</f>
        <v>0</v>
      </c>
      <c r="AC27" s="46">
        <f>$Y27*SUM(Fasering!$D$5:$D$7)</f>
        <v>0</v>
      </c>
      <c r="AD27" s="46">
        <f>$Y27*SUM(Fasering!$D$5:$D$8)</f>
        <v>0</v>
      </c>
      <c r="AE27" s="46">
        <f>$Y27*SUM(Fasering!$D$5:$D$9)</f>
        <v>0</v>
      </c>
      <c r="AF27" s="46">
        <f>$Y27*SUM(Fasering!$D$5:$D$10)</f>
        <v>0</v>
      </c>
      <c r="AG27" s="76">
        <f>$Y27*SUM(Fasering!$D$5:$D$11)</f>
        <v>0</v>
      </c>
      <c r="AH27" s="5">
        <f>($AK$2+(I27+R27)*12*7.57%)*SUM(Fasering!$D$5)</f>
        <v>0</v>
      </c>
      <c r="AI27" s="9">
        <f>($AK$2+(J27+S27)*12*7.57%)*SUM(Fasering!$D$5:$D$6)</f>
        <v>529.89659444790982</v>
      </c>
      <c r="AJ27" s="9">
        <f>($AK$2+(K27+T27)*12*7.57%)*SUM(Fasering!$D$5:$D$7)</f>
        <v>918.28575854881035</v>
      </c>
      <c r="AK27" s="9">
        <f>($AK$2+(L27+U27)*12*7.57%)*SUM(Fasering!$D$5:$D$8)</f>
        <v>1368.1830050188935</v>
      </c>
      <c r="AL27" s="9">
        <f>($AK$2+(M27+V27)*12*7.57%)*SUM(Fasering!$D$5:$D$9)</f>
        <v>1879.5883338581586</v>
      </c>
      <c r="AM27" s="9">
        <f>($AK$2+(N27+W27)*12*7.57%)*SUM(Fasering!$D$5:$D$10)</f>
        <v>2451.144848858572</v>
      </c>
      <c r="AN27" s="87">
        <f>($AK$2+(O27+X27)*12*7.57%)*SUM(Fasering!$D$5:$D$11)</f>
        <v>3085.4280715342002</v>
      </c>
      <c r="AO27" s="5">
        <f>($AK$2+(I27+AA27)*12*7.57%)*SUM(Fasering!$D$5)</f>
        <v>0</v>
      </c>
      <c r="AP27" s="9">
        <f>($AK$2+(J27+AB27)*12*7.57%)*SUM(Fasering!$D$5:$D$6)</f>
        <v>529.89659444790982</v>
      </c>
      <c r="AQ27" s="9">
        <f>($AK$2+(K27+AC27)*12*7.57%)*SUM(Fasering!$D$5:$D$7)</f>
        <v>918.28575854881035</v>
      </c>
      <c r="AR27" s="9">
        <f>($AK$2+(L27+AD27)*12*7.57%)*SUM(Fasering!$D$5:$D$8)</f>
        <v>1368.1830050188935</v>
      </c>
      <c r="AS27" s="9">
        <f>($AK$2+(M27+AE27)*12*7.57%)*SUM(Fasering!$D$5:$D$9)</f>
        <v>1879.5883338581586</v>
      </c>
      <c r="AT27" s="9">
        <f>($AK$2+(N27+AF27)*12*7.57%)*SUM(Fasering!$D$5:$D$10)</f>
        <v>2451.144848858572</v>
      </c>
      <c r="AU27" s="87">
        <f>($AK$2+(O27+AG27)*12*7.57%)*SUM(Fasering!$D$5:$D$11)</f>
        <v>3085.4280715342002</v>
      </c>
    </row>
    <row r="28" spans="1:47" ht="15" x14ac:dyDescent="0.3">
      <c r="A28" s="33">
        <f t="shared" si="8"/>
        <v>19</v>
      </c>
      <c r="B28" s="126">
        <v>30812.13</v>
      </c>
      <c r="C28" s="127"/>
      <c r="D28" s="126">
        <f t="shared" si="0"/>
        <v>39075.943266000002</v>
      </c>
      <c r="E28" s="128">
        <f t="shared" si="1"/>
        <v>968.66733100478689</v>
      </c>
      <c r="F28" s="126">
        <f t="shared" si="2"/>
        <v>3256.3286055000003</v>
      </c>
      <c r="G28" s="128">
        <f t="shared" si="3"/>
        <v>80.72227758373225</v>
      </c>
      <c r="H28" s="46">
        <f>'L4'!$H$10</f>
        <v>1609.3</v>
      </c>
      <c r="I28" s="46">
        <f>GEW!$E$12+($F28-GEW!$E$12)*SUM(Fasering!$D$5)</f>
        <v>1716.7792493333334</v>
      </c>
      <c r="J28" s="46">
        <f>GEW!$E$12+($F28-GEW!$E$12)*SUM(Fasering!$D$5:$D$6)</f>
        <v>2114.850815693379</v>
      </c>
      <c r="K28" s="46">
        <f>GEW!$E$12+($F28-GEW!$E$12)*SUM(Fasering!$D$5:$D$7)</f>
        <v>2343.2490620505141</v>
      </c>
      <c r="L28" s="46">
        <f>GEW!$E$12+($F28-GEW!$E$12)*SUM(Fasering!$D$5:$D$8)</f>
        <v>2571.6473084076488</v>
      </c>
      <c r="M28" s="46">
        <f>GEW!$E$12+($F28-GEW!$E$12)*SUM(Fasering!$D$5:$D$9)</f>
        <v>2800.0455547647839</v>
      </c>
      <c r="N28" s="46">
        <f>GEW!$E$12+($F28-GEW!$E$12)*SUM(Fasering!$D$5:$D$10)</f>
        <v>3027.9303591428652</v>
      </c>
      <c r="O28" s="76">
        <f>GEW!$E$12+($F28-GEW!$E$12)*SUM(Fasering!$D$5:$D$11)</f>
        <v>3256.3286055000003</v>
      </c>
      <c r="P28" s="126">
        <f t="shared" si="4"/>
        <v>0</v>
      </c>
      <c r="Q28" s="128">
        <f t="shared" si="5"/>
        <v>0</v>
      </c>
      <c r="R28" s="46">
        <f>$P28*SUM(Fasering!$D$5)</f>
        <v>0</v>
      </c>
      <c r="S28" s="46">
        <f>$P28*SUM(Fasering!$D$5:$D$6)</f>
        <v>0</v>
      </c>
      <c r="T28" s="46">
        <f>$P28*SUM(Fasering!$D$5:$D$7)</f>
        <v>0</v>
      </c>
      <c r="U28" s="46">
        <f>$P28*SUM(Fasering!$D$5:$D$8)</f>
        <v>0</v>
      </c>
      <c r="V28" s="46">
        <f>$P28*SUM(Fasering!$D$5:$D$9)</f>
        <v>0</v>
      </c>
      <c r="W28" s="46">
        <f>$P28*SUM(Fasering!$D$5:$D$10)</f>
        <v>0</v>
      </c>
      <c r="X28" s="76">
        <f>$P28*SUM(Fasering!$D$5:$D$11)</f>
        <v>0</v>
      </c>
      <c r="Y28" s="126">
        <f t="shared" si="6"/>
        <v>0</v>
      </c>
      <c r="Z28" s="128">
        <f t="shared" si="7"/>
        <v>0</v>
      </c>
      <c r="AA28" s="75">
        <f>$Y28*SUM(Fasering!$D$5)</f>
        <v>0</v>
      </c>
      <c r="AB28" s="46">
        <f>$Y28*SUM(Fasering!$D$5:$D$6)</f>
        <v>0</v>
      </c>
      <c r="AC28" s="46">
        <f>$Y28*SUM(Fasering!$D$5:$D$7)</f>
        <v>0</v>
      </c>
      <c r="AD28" s="46">
        <f>$Y28*SUM(Fasering!$D$5:$D$8)</f>
        <v>0</v>
      </c>
      <c r="AE28" s="46">
        <f>$Y28*SUM(Fasering!$D$5:$D$9)</f>
        <v>0</v>
      </c>
      <c r="AF28" s="46">
        <f>$Y28*SUM(Fasering!$D$5:$D$10)</f>
        <v>0</v>
      </c>
      <c r="AG28" s="76">
        <f>$Y28*SUM(Fasering!$D$5:$D$11)</f>
        <v>0</v>
      </c>
      <c r="AH28" s="5">
        <f>($AK$2+(I28+R28)*12*7.57%)*SUM(Fasering!$D$5)</f>
        <v>0</v>
      </c>
      <c r="AI28" s="9">
        <f>($AK$2+(J28+S28)*12*7.57%)*SUM(Fasering!$D$5:$D$6)</f>
        <v>529.9755393012606</v>
      </c>
      <c r="AJ28" s="9">
        <f>($AK$2+(K28+T28)*12*7.57%)*SUM(Fasering!$D$5:$D$7)</f>
        <v>918.48128332816259</v>
      </c>
      <c r="AK28" s="9">
        <f>($AK$2+(L28+U28)*12*7.57%)*SUM(Fasering!$D$5:$D$8)</f>
        <v>1368.5470874212006</v>
      </c>
      <c r="AL28" s="9">
        <f>($AK$2+(M28+V28)*12*7.57%)*SUM(Fasering!$D$5:$D$9)</f>
        <v>1880.1729515803756</v>
      </c>
      <c r="AM28" s="9">
        <f>($AK$2+(N28+W28)*12*7.57%)*SUM(Fasering!$D$5:$D$10)</f>
        <v>2452.0013086932372</v>
      </c>
      <c r="AN28" s="87">
        <f>($AK$2+(O28+X28)*12*7.57%)*SUM(Fasering!$D$5:$D$11)</f>
        <v>3086.6089052362004</v>
      </c>
      <c r="AO28" s="5">
        <f>($AK$2+(I28+AA28)*12*7.57%)*SUM(Fasering!$D$5)</f>
        <v>0</v>
      </c>
      <c r="AP28" s="9">
        <f>($AK$2+(J28+AB28)*12*7.57%)*SUM(Fasering!$D$5:$D$6)</f>
        <v>529.9755393012606</v>
      </c>
      <c r="AQ28" s="9">
        <f>($AK$2+(K28+AC28)*12*7.57%)*SUM(Fasering!$D$5:$D$7)</f>
        <v>918.48128332816259</v>
      </c>
      <c r="AR28" s="9">
        <f>($AK$2+(L28+AD28)*12*7.57%)*SUM(Fasering!$D$5:$D$8)</f>
        <v>1368.5470874212006</v>
      </c>
      <c r="AS28" s="9">
        <f>($AK$2+(M28+AE28)*12*7.57%)*SUM(Fasering!$D$5:$D$9)</f>
        <v>1880.1729515803756</v>
      </c>
      <c r="AT28" s="9">
        <f>($AK$2+(N28+AF28)*12*7.57%)*SUM(Fasering!$D$5:$D$10)</f>
        <v>2452.0013086932372</v>
      </c>
      <c r="AU28" s="87">
        <f>($AK$2+(O28+AG28)*12*7.57%)*SUM(Fasering!$D$5:$D$11)</f>
        <v>3086.6089052362004</v>
      </c>
    </row>
    <row r="29" spans="1:47" ht="15" x14ac:dyDescent="0.3">
      <c r="A29" s="33">
        <f t="shared" si="8"/>
        <v>20</v>
      </c>
      <c r="B29" s="126">
        <v>31944.2</v>
      </c>
      <c r="C29" s="127"/>
      <c r="D29" s="126">
        <f t="shared" si="0"/>
        <v>40511.634440000002</v>
      </c>
      <c r="E29" s="128">
        <f t="shared" si="1"/>
        <v>1004.2571855656558</v>
      </c>
      <c r="F29" s="126">
        <f t="shared" si="2"/>
        <v>3375.969536666667</v>
      </c>
      <c r="G29" s="128">
        <f t="shared" si="3"/>
        <v>83.688098797137997</v>
      </c>
      <c r="H29" s="46">
        <f>'L4'!$H$10</f>
        <v>1609.3</v>
      </c>
      <c r="I29" s="46">
        <f>GEW!$E$12+($F29-GEW!$E$12)*SUM(Fasering!$D$5)</f>
        <v>1716.7792493333334</v>
      </c>
      <c r="J29" s="46">
        <f>GEW!$E$12+($F29-GEW!$E$12)*SUM(Fasering!$D$5:$D$6)</f>
        <v>2145.7856166333581</v>
      </c>
      <c r="K29" s="46">
        <f>GEW!$E$12+($F29-GEW!$E$12)*SUM(Fasering!$D$5:$D$7)</f>
        <v>2391.9330691212017</v>
      </c>
      <c r="L29" s="46">
        <f>GEW!$E$12+($F29-GEW!$E$12)*SUM(Fasering!$D$5:$D$8)</f>
        <v>2638.0805216090448</v>
      </c>
      <c r="M29" s="46">
        <f>GEW!$E$12+($F29-GEW!$E$12)*SUM(Fasering!$D$5:$D$9)</f>
        <v>2884.2279740968879</v>
      </c>
      <c r="N29" s="46">
        <f>GEW!$E$12+($F29-GEW!$E$12)*SUM(Fasering!$D$5:$D$10)</f>
        <v>3129.8220841788238</v>
      </c>
      <c r="O29" s="76">
        <f>GEW!$E$12+($F29-GEW!$E$12)*SUM(Fasering!$D$5:$D$11)</f>
        <v>3375.969536666667</v>
      </c>
      <c r="P29" s="126">
        <f t="shared" si="4"/>
        <v>0</v>
      </c>
      <c r="Q29" s="128">
        <f t="shared" si="5"/>
        <v>0</v>
      </c>
      <c r="R29" s="46">
        <f>$P29*SUM(Fasering!$D$5)</f>
        <v>0</v>
      </c>
      <c r="S29" s="46">
        <f>$P29*SUM(Fasering!$D$5:$D$6)</f>
        <v>0</v>
      </c>
      <c r="T29" s="46">
        <f>$P29*SUM(Fasering!$D$5:$D$7)</f>
        <v>0</v>
      </c>
      <c r="U29" s="46">
        <f>$P29*SUM(Fasering!$D$5:$D$8)</f>
        <v>0</v>
      </c>
      <c r="V29" s="46">
        <f>$P29*SUM(Fasering!$D$5:$D$9)</f>
        <v>0</v>
      </c>
      <c r="W29" s="46">
        <f>$P29*SUM(Fasering!$D$5:$D$10)</f>
        <v>0</v>
      </c>
      <c r="X29" s="76">
        <f>$P29*SUM(Fasering!$D$5:$D$11)</f>
        <v>0</v>
      </c>
      <c r="Y29" s="126">
        <f t="shared" si="6"/>
        <v>0</v>
      </c>
      <c r="Z29" s="128">
        <f t="shared" si="7"/>
        <v>0</v>
      </c>
      <c r="AA29" s="75">
        <f>$Y29*SUM(Fasering!$D$5)</f>
        <v>0</v>
      </c>
      <c r="AB29" s="46">
        <f>$Y29*SUM(Fasering!$D$5:$D$6)</f>
        <v>0</v>
      </c>
      <c r="AC29" s="46">
        <f>$Y29*SUM(Fasering!$D$5:$D$7)</f>
        <v>0</v>
      </c>
      <c r="AD29" s="46">
        <f>$Y29*SUM(Fasering!$D$5:$D$8)</f>
        <v>0</v>
      </c>
      <c r="AE29" s="46">
        <f>$Y29*SUM(Fasering!$D$5:$D$9)</f>
        <v>0</v>
      </c>
      <c r="AF29" s="46">
        <f>$Y29*SUM(Fasering!$D$5:$D$10)</f>
        <v>0</v>
      </c>
      <c r="AG29" s="76">
        <f>$Y29*SUM(Fasering!$D$5:$D$11)</f>
        <v>0</v>
      </c>
      <c r="AH29" s="5">
        <f>($AK$2+(I29+R29)*12*7.57%)*SUM(Fasering!$D$5)</f>
        <v>0</v>
      </c>
      <c r="AI29" s="9">
        <f>($AK$2+(J29+S29)*12*7.57%)*SUM(Fasering!$D$5:$D$6)</f>
        <v>537.24148240147588</v>
      </c>
      <c r="AJ29" s="9">
        <f>($AK$2+(K29+T29)*12*7.57%)*SUM(Fasering!$D$5:$D$7)</f>
        <v>936.47703430060403</v>
      </c>
      <c r="AK29" s="9">
        <f>($AK$2+(L29+U29)*12*7.57%)*SUM(Fasering!$D$5:$D$8)</f>
        <v>1402.0565805252588</v>
      </c>
      <c r="AL29" s="9">
        <f>($AK$2+(M29+V29)*12*7.57%)*SUM(Fasering!$D$5:$D$9)</f>
        <v>1933.9801210754408</v>
      </c>
      <c r="AM29" s="9">
        <f>($AK$2+(N29+W29)*12*7.57%)*SUM(Fasering!$D$5:$D$10)</f>
        <v>2530.8283399964616</v>
      </c>
      <c r="AN29" s="87">
        <f>($AK$2+(O29+X29)*12*7.57%)*SUM(Fasering!$D$5:$D$11)</f>
        <v>3195.2907271080003</v>
      </c>
      <c r="AO29" s="5">
        <f>($AK$2+(I29+AA29)*12*7.57%)*SUM(Fasering!$D$5)</f>
        <v>0</v>
      </c>
      <c r="AP29" s="9">
        <f>($AK$2+(J29+AB29)*12*7.57%)*SUM(Fasering!$D$5:$D$6)</f>
        <v>537.24148240147588</v>
      </c>
      <c r="AQ29" s="9">
        <f>($AK$2+(K29+AC29)*12*7.57%)*SUM(Fasering!$D$5:$D$7)</f>
        <v>936.47703430060403</v>
      </c>
      <c r="AR29" s="9">
        <f>($AK$2+(L29+AD29)*12*7.57%)*SUM(Fasering!$D$5:$D$8)</f>
        <v>1402.0565805252588</v>
      </c>
      <c r="AS29" s="9">
        <f>($AK$2+(M29+AE29)*12*7.57%)*SUM(Fasering!$D$5:$D$9)</f>
        <v>1933.9801210754408</v>
      </c>
      <c r="AT29" s="9">
        <f>($AK$2+(N29+AF29)*12*7.57%)*SUM(Fasering!$D$5:$D$10)</f>
        <v>2530.8283399964616</v>
      </c>
      <c r="AU29" s="87">
        <f>($AK$2+(O29+AG29)*12*7.57%)*SUM(Fasering!$D$5:$D$11)</f>
        <v>3195.2907271080003</v>
      </c>
    </row>
    <row r="30" spans="1:47" ht="15" x14ac:dyDescent="0.3">
      <c r="A30" s="33">
        <f t="shared" si="8"/>
        <v>21</v>
      </c>
      <c r="B30" s="126">
        <v>31956.49</v>
      </c>
      <c r="C30" s="127"/>
      <c r="D30" s="126">
        <f t="shared" si="0"/>
        <v>40527.220617999999</v>
      </c>
      <c r="E30" s="128">
        <f t="shared" si="1"/>
        <v>1004.6435568258721</v>
      </c>
      <c r="F30" s="126">
        <f t="shared" si="2"/>
        <v>3377.2683848333336</v>
      </c>
      <c r="G30" s="128">
        <f t="shared" si="3"/>
        <v>83.720296402156023</v>
      </c>
      <c r="H30" s="46">
        <f>'L4'!$H$10</f>
        <v>1609.3</v>
      </c>
      <c r="I30" s="46">
        <f>GEW!$E$12+($F30-GEW!$E$12)*SUM(Fasering!$D$5)</f>
        <v>1716.7792493333334</v>
      </c>
      <c r="J30" s="46">
        <f>GEW!$E$12+($F30-GEW!$E$12)*SUM(Fasering!$D$5:$D$6)</f>
        <v>2146.121451611365</v>
      </c>
      <c r="K30" s="46">
        <f>GEW!$E$12+($F30-GEW!$E$12)*SUM(Fasering!$D$5:$D$7)</f>
        <v>2392.4615933704958</v>
      </c>
      <c r="L30" s="46">
        <f>GEW!$E$12+($F30-GEW!$E$12)*SUM(Fasering!$D$5:$D$8)</f>
        <v>2638.8017351296266</v>
      </c>
      <c r="M30" s="46">
        <f>GEW!$E$12+($F30-GEW!$E$12)*SUM(Fasering!$D$5:$D$9)</f>
        <v>2885.1418768887575</v>
      </c>
      <c r="N30" s="46">
        <f>GEW!$E$12+($F30-GEW!$E$12)*SUM(Fasering!$D$5:$D$10)</f>
        <v>3130.9282430742032</v>
      </c>
      <c r="O30" s="76">
        <f>GEW!$E$12+($F30-GEW!$E$12)*SUM(Fasering!$D$5:$D$11)</f>
        <v>3377.2683848333336</v>
      </c>
      <c r="P30" s="126">
        <f t="shared" si="4"/>
        <v>0</v>
      </c>
      <c r="Q30" s="128">
        <f t="shared" si="5"/>
        <v>0</v>
      </c>
      <c r="R30" s="46">
        <f>$P30*SUM(Fasering!$D$5)</f>
        <v>0</v>
      </c>
      <c r="S30" s="46">
        <f>$P30*SUM(Fasering!$D$5:$D$6)</f>
        <v>0</v>
      </c>
      <c r="T30" s="46">
        <f>$P30*SUM(Fasering!$D$5:$D$7)</f>
        <v>0</v>
      </c>
      <c r="U30" s="46">
        <f>$P30*SUM(Fasering!$D$5:$D$8)</f>
        <v>0</v>
      </c>
      <c r="V30" s="46">
        <f>$P30*SUM(Fasering!$D$5:$D$9)</f>
        <v>0</v>
      </c>
      <c r="W30" s="46">
        <f>$P30*SUM(Fasering!$D$5:$D$10)</f>
        <v>0</v>
      </c>
      <c r="X30" s="76">
        <f>$P30*SUM(Fasering!$D$5:$D$11)</f>
        <v>0</v>
      </c>
      <c r="Y30" s="126">
        <f t="shared" si="6"/>
        <v>0</v>
      </c>
      <c r="Z30" s="128">
        <f t="shared" si="7"/>
        <v>0</v>
      </c>
      <c r="AA30" s="75">
        <f>$Y30*SUM(Fasering!$D$5)</f>
        <v>0</v>
      </c>
      <c r="AB30" s="46">
        <f>$Y30*SUM(Fasering!$D$5:$D$6)</f>
        <v>0</v>
      </c>
      <c r="AC30" s="46">
        <f>$Y30*SUM(Fasering!$D$5:$D$7)</f>
        <v>0</v>
      </c>
      <c r="AD30" s="46">
        <f>$Y30*SUM(Fasering!$D$5:$D$8)</f>
        <v>0</v>
      </c>
      <c r="AE30" s="46">
        <f>$Y30*SUM(Fasering!$D$5:$D$9)</f>
        <v>0</v>
      </c>
      <c r="AF30" s="46">
        <f>$Y30*SUM(Fasering!$D$5:$D$10)</f>
        <v>0</v>
      </c>
      <c r="AG30" s="76">
        <f>$Y30*SUM(Fasering!$D$5:$D$11)</f>
        <v>0</v>
      </c>
      <c r="AH30" s="5">
        <f>($AK$2+(I30+R30)*12*7.57%)*SUM(Fasering!$D$5)</f>
        <v>0</v>
      </c>
      <c r="AI30" s="9">
        <f>($AK$2+(J30+S30)*12*7.57%)*SUM(Fasering!$D$5:$D$6)</f>
        <v>537.32036307201895</v>
      </c>
      <c r="AJ30" s="9">
        <f>($AK$2+(K30+T30)*12*7.57%)*SUM(Fasering!$D$5:$D$7)</f>
        <v>936.67240011672072</v>
      </c>
      <c r="AK30" s="9">
        <f>($AK$2+(L30+U30)*12*7.57%)*SUM(Fasering!$D$5:$D$8)</f>
        <v>1402.4203669256131</v>
      </c>
      <c r="AL30" s="9">
        <f>($AK$2+(M30+V30)*12*7.57%)*SUM(Fasering!$D$5:$D$9)</f>
        <v>1934.5642634986957</v>
      </c>
      <c r="AM30" s="9">
        <f>($AK$2+(N30+W30)*12*7.57%)*SUM(Fasering!$D$5:$D$10)</f>
        <v>2531.6841035223188</v>
      </c>
      <c r="AN30" s="87">
        <f>($AK$2+(O30+X30)*12*7.57%)*SUM(Fasering!$D$5:$D$11)</f>
        <v>3196.4706007826007</v>
      </c>
      <c r="AO30" s="5">
        <f>($AK$2+(I30+AA30)*12*7.57%)*SUM(Fasering!$D$5)</f>
        <v>0</v>
      </c>
      <c r="AP30" s="9">
        <f>($AK$2+(J30+AB30)*12*7.57%)*SUM(Fasering!$D$5:$D$6)</f>
        <v>537.32036307201895</v>
      </c>
      <c r="AQ30" s="9">
        <f>($AK$2+(K30+AC30)*12*7.57%)*SUM(Fasering!$D$5:$D$7)</f>
        <v>936.67240011672072</v>
      </c>
      <c r="AR30" s="9">
        <f>($AK$2+(L30+AD30)*12*7.57%)*SUM(Fasering!$D$5:$D$8)</f>
        <v>1402.4203669256131</v>
      </c>
      <c r="AS30" s="9">
        <f>($AK$2+(M30+AE30)*12*7.57%)*SUM(Fasering!$D$5:$D$9)</f>
        <v>1934.5642634986957</v>
      </c>
      <c r="AT30" s="9">
        <f>($AK$2+(N30+AF30)*12*7.57%)*SUM(Fasering!$D$5:$D$10)</f>
        <v>2531.6841035223188</v>
      </c>
      <c r="AU30" s="87">
        <f>($AK$2+(O30+AG30)*12*7.57%)*SUM(Fasering!$D$5:$D$11)</f>
        <v>3196.4706007826007</v>
      </c>
    </row>
    <row r="31" spans="1:47" ht="15" x14ac:dyDescent="0.3">
      <c r="A31" s="33">
        <f t="shared" si="8"/>
        <v>22</v>
      </c>
      <c r="B31" s="126">
        <v>33088.559999999998</v>
      </c>
      <c r="C31" s="127"/>
      <c r="D31" s="126">
        <f t="shared" si="0"/>
        <v>41962.911791999999</v>
      </c>
      <c r="E31" s="128">
        <f t="shared" si="1"/>
        <v>1040.2334113867412</v>
      </c>
      <c r="F31" s="126">
        <f t="shared" si="2"/>
        <v>3496.9093159999998</v>
      </c>
      <c r="G31" s="128">
        <f t="shared" si="3"/>
        <v>86.686117615561756</v>
      </c>
      <c r="H31" s="46">
        <f>'L4'!$H$10</f>
        <v>1609.3</v>
      </c>
      <c r="I31" s="46">
        <f>GEW!$E$12+($F31-GEW!$E$12)*SUM(Fasering!$D$5)</f>
        <v>1716.7792493333334</v>
      </c>
      <c r="J31" s="46">
        <f>GEW!$E$12+($F31-GEW!$E$12)*SUM(Fasering!$D$5:$D$6)</f>
        <v>2177.0562525513446</v>
      </c>
      <c r="K31" s="46">
        <f>GEW!$E$12+($F31-GEW!$E$12)*SUM(Fasering!$D$5:$D$7)</f>
        <v>2441.1456004411834</v>
      </c>
      <c r="L31" s="46">
        <f>GEW!$E$12+($F31-GEW!$E$12)*SUM(Fasering!$D$5:$D$8)</f>
        <v>2705.2349483310222</v>
      </c>
      <c r="M31" s="46">
        <f>GEW!$E$12+($F31-GEW!$E$12)*SUM(Fasering!$D$5:$D$9)</f>
        <v>2969.3242962208615</v>
      </c>
      <c r="N31" s="46">
        <f>GEW!$E$12+($F31-GEW!$E$12)*SUM(Fasering!$D$5:$D$10)</f>
        <v>3232.819968110161</v>
      </c>
      <c r="O31" s="76">
        <f>GEW!$E$12+($F31-GEW!$E$12)*SUM(Fasering!$D$5:$D$11)</f>
        <v>3496.9093159999998</v>
      </c>
      <c r="P31" s="126">
        <f t="shared" si="4"/>
        <v>0</v>
      </c>
      <c r="Q31" s="128">
        <f t="shared" si="5"/>
        <v>0</v>
      </c>
      <c r="R31" s="46">
        <f>$P31*SUM(Fasering!$D$5)</f>
        <v>0</v>
      </c>
      <c r="S31" s="46">
        <f>$P31*SUM(Fasering!$D$5:$D$6)</f>
        <v>0</v>
      </c>
      <c r="T31" s="46">
        <f>$P31*SUM(Fasering!$D$5:$D$7)</f>
        <v>0</v>
      </c>
      <c r="U31" s="46">
        <f>$P31*SUM(Fasering!$D$5:$D$8)</f>
        <v>0</v>
      </c>
      <c r="V31" s="46">
        <f>$P31*SUM(Fasering!$D$5:$D$9)</f>
        <v>0</v>
      </c>
      <c r="W31" s="46">
        <f>$P31*SUM(Fasering!$D$5:$D$10)</f>
        <v>0</v>
      </c>
      <c r="X31" s="76">
        <f>$P31*SUM(Fasering!$D$5:$D$11)</f>
        <v>0</v>
      </c>
      <c r="Y31" s="126">
        <f t="shared" si="6"/>
        <v>0</v>
      </c>
      <c r="Z31" s="128">
        <f t="shared" si="7"/>
        <v>0</v>
      </c>
      <c r="AA31" s="75">
        <f>$Y31*SUM(Fasering!$D$5)</f>
        <v>0</v>
      </c>
      <c r="AB31" s="46">
        <f>$Y31*SUM(Fasering!$D$5:$D$6)</f>
        <v>0</v>
      </c>
      <c r="AC31" s="46">
        <f>$Y31*SUM(Fasering!$D$5:$D$7)</f>
        <v>0</v>
      </c>
      <c r="AD31" s="46">
        <f>$Y31*SUM(Fasering!$D$5:$D$8)</f>
        <v>0</v>
      </c>
      <c r="AE31" s="46">
        <f>$Y31*SUM(Fasering!$D$5:$D$9)</f>
        <v>0</v>
      </c>
      <c r="AF31" s="46">
        <f>$Y31*SUM(Fasering!$D$5:$D$10)</f>
        <v>0</v>
      </c>
      <c r="AG31" s="76">
        <f>$Y31*SUM(Fasering!$D$5:$D$11)</f>
        <v>0</v>
      </c>
      <c r="AH31" s="5">
        <f>($AK$2+(I31+R31)*12*7.57%)*SUM(Fasering!$D$5)</f>
        <v>0</v>
      </c>
      <c r="AI31" s="9">
        <f>($AK$2+(J31+S31)*12*7.57%)*SUM(Fasering!$D$5:$D$6)</f>
        <v>544.58630617223423</v>
      </c>
      <c r="AJ31" s="9">
        <f>($AK$2+(K31+T31)*12*7.57%)*SUM(Fasering!$D$5:$D$7)</f>
        <v>954.66815108916217</v>
      </c>
      <c r="AK31" s="9">
        <f>($AK$2+(L31+U31)*12*7.57%)*SUM(Fasering!$D$5:$D$8)</f>
        <v>1435.9298600296709</v>
      </c>
      <c r="AL31" s="9">
        <f>($AK$2+(M31+V31)*12*7.57%)*SUM(Fasering!$D$5:$D$9)</f>
        <v>1988.3714329937616</v>
      </c>
      <c r="AM31" s="9">
        <f>($AK$2+(N31+W31)*12*7.57%)*SUM(Fasering!$D$5:$D$10)</f>
        <v>2610.5111348255427</v>
      </c>
      <c r="AN31" s="87">
        <f>($AK$2+(O31+X31)*12*7.57%)*SUM(Fasering!$D$5:$D$11)</f>
        <v>3305.1524226544002</v>
      </c>
      <c r="AO31" s="5">
        <f>($AK$2+(I31+AA31)*12*7.57%)*SUM(Fasering!$D$5)</f>
        <v>0</v>
      </c>
      <c r="AP31" s="9">
        <f>($AK$2+(J31+AB31)*12*7.57%)*SUM(Fasering!$D$5:$D$6)</f>
        <v>544.58630617223423</v>
      </c>
      <c r="AQ31" s="9">
        <f>($AK$2+(K31+AC31)*12*7.57%)*SUM(Fasering!$D$5:$D$7)</f>
        <v>954.66815108916217</v>
      </c>
      <c r="AR31" s="9">
        <f>($AK$2+(L31+AD31)*12*7.57%)*SUM(Fasering!$D$5:$D$8)</f>
        <v>1435.9298600296709</v>
      </c>
      <c r="AS31" s="9">
        <f>($AK$2+(M31+AE31)*12*7.57%)*SUM(Fasering!$D$5:$D$9)</f>
        <v>1988.3714329937616</v>
      </c>
      <c r="AT31" s="9">
        <f>($AK$2+(N31+AF31)*12*7.57%)*SUM(Fasering!$D$5:$D$10)</f>
        <v>2610.5111348255427</v>
      </c>
      <c r="AU31" s="87">
        <f>($AK$2+(O31+AG31)*12*7.57%)*SUM(Fasering!$D$5:$D$11)</f>
        <v>3305.1524226544002</v>
      </c>
    </row>
    <row r="32" spans="1:47" ht="15" x14ac:dyDescent="0.3">
      <c r="A32" s="33">
        <f t="shared" si="8"/>
        <v>23</v>
      </c>
      <c r="B32" s="126">
        <v>34232.959999999999</v>
      </c>
      <c r="C32" s="127"/>
      <c r="D32" s="126">
        <f t="shared" si="0"/>
        <v>43414.239871999998</v>
      </c>
      <c r="E32" s="128">
        <f t="shared" si="1"/>
        <v>1076.2108947220988</v>
      </c>
      <c r="F32" s="126">
        <f t="shared" si="2"/>
        <v>3617.8533226666664</v>
      </c>
      <c r="G32" s="128">
        <f t="shared" si="3"/>
        <v>89.684241226841579</v>
      </c>
      <c r="H32" s="46">
        <f>'L4'!$H$10</f>
        <v>1609.3</v>
      </c>
      <c r="I32" s="46">
        <f>GEW!$E$12+($F32-GEW!$E$12)*SUM(Fasering!$D$5)</f>
        <v>1716.7792493333334</v>
      </c>
      <c r="J32" s="46">
        <f>GEW!$E$12+($F32-GEW!$E$12)*SUM(Fasering!$D$5:$D$6)</f>
        <v>2208.327981504247</v>
      </c>
      <c r="K32" s="46">
        <f>GEW!$E$12+($F32-GEW!$E$12)*SUM(Fasering!$D$5:$D$7)</f>
        <v>2490.3598519377297</v>
      </c>
      <c r="L32" s="46">
        <f>GEW!$E$12+($F32-GEW!$E$12)*SUM(Fasering!$D$5:$D$8)</f>
        <v>2772.3917223712124</v>
      </c>
      <c r="M32" s="46">
        <f>GEW!$E$12+($F32-GEW!$E$12)*SUM(Fasering!$D$5:$D$9)</f>
        <v>3054.4235928046946</v>
      </c>
      <c r="N32" s="46">
        <f>GEW!$E$12+($F32-GEW!$E$12)*SUM(Fasering!$D$5:$D$10)</f>
        <v>3335.8214522331841</v>
      </c>
      <c r="O32" s="76">
        <f>GEW!$E$12+($F32-GEW!$E$12)*SUM(Fasering!$D$5:$D$11)</f>
        <v>3617.8533226666664</v>
      </c>
      <c r="P32" s="126">
        <f t="shared" si="4"/>
        <v>0</v>
      </c>
      <c r="Q32" s="128">
        <f t="shared" si="5"/>
        <v>0</v>
      </c>
      <c r="R32" s="46">
        <f>$P32*SUM(Fasering!$D$5)</f>
        <v>0</v>
      </c>
      <c r="S32" s="46">
        <f>$P32*SUM(Fasering!$D$5:$D$6)</f>
        <v>0</v>
      </c>
      <c r="T32" s="46">
        <f>$P32*SUM(Fasering!$D$5:$D$7)</f>
        <v>0</v>
      </c>
      <c r="U32" s="46">
        <f>$P32*SUM(Fasering!$D$5:$D$8)</f>
        <v>0</v>
      </c>
      <c r="V32" s="46">
        <f>$P32*SUM(Fasering!$D$5:$D$9)</f>
        <v>0</v>
      </c>
      <c r="W32" s="46">
        <f>$P32*SUM(Fasering!$D$5:$D$10)</f>
        <v>0</v>
      </c>
      <c r="X32" s="76">
        <f>$P32*SUM(Fasering!$D$5:$D$11)</f>
        <v>0</v>
      </c>
      <c r="Y32" s="126">
        <f t="shared" si="6"/>
        <v>0</v>
      </c>
      <c r="Z32" s="128">
        <f t="shared" si="7"/>
        <v>0</v>
      </c>
      <c r="AA32" s="75">
        <f>$Y32*SUM(Fasering!$D$5)</f>
        <v>0</v>
      </c>
      <c r="AB32" s="46">
        <f>$Y32*SUM(Fasering!$D$5:$D$6)</f>
        <v>0</v>
      </c>
      <c r="AC32" s="46">
        <f>$Y32*SUM(Fasering!$D$5:$D$7)</f>
        <v>0</v>
      </c>
      <c r="AD32" s="46">
        <f>$Y32*SUM(Fasering!$D$5:$D$8)</f>
        <v>0</v>
      </c>
      <c r="AE32" s="46">
        <f>$Y32*SUM(Fasering!$D$5:$D$9)</f>
        <v>0</v>
      </c>
      <c r="AF32" s="46">
        <f>$Y32*SUM(Fasering!$D$5:$D$10)</f>
        <v>0</v>
      </c>
      <c r="AG32" s="76">
        <f>$Y32*SUM(Fasering!$D$5:$D$11)</f>
        <v>0</v>
      </c>
      <c r="AH32" s="5">
        <f>($AK$2+(I32+R32)*12*7.57%)*SUM(Fasering!$D$5)</f>
        <v>0</v>
      </c>
      <c r="AI32" s="9">
        <f>($AK$2+(J32+S32)*12*7.57%)*SUM(Fasering!$D$5:$D$6)</f>
        <v>551.93138667422306</v>
      </c>
      <c r="AJ32" s="9">
        <f>($AK$2+(K32+T32)*12*7.57%)*SUM(Fasering!$D$5:$D$7)</f>
        <v>972.85990373066124</v>
      </c>
      <c r="AK32" s="9">
        <f>($AK$2+(L32+U32)*12*7.57%)*SUM(Fasering!$D$5:$D$8)</f>
        <v>1469.8043235418959</v>
      </c>
      <c r="AL32" s="9">
        <f>($AK$2+(M32+V32)*12*7.57%)*SUM(Fasering!$D$5:$D$9)</f>
        <v>2042.7646461079266</v>
      </c>
      <c r="AM32" s="9">
        <f>($AK$2+(N32+W32)*12*7.57%)*SUM(Fasering!$D$5:$D$10)</f>
        <v>2690.1967148898589</v>
      </c>
      <c r="AN32" s="87">
        <f>($AK$2+(O32+X32)*12*7.57%)*SUM(Fasering!$D$5:$D$11)</f>
        <v>3415.0179583104</v>
      </c>
      <c r="AO32" s="5">
        <f>($AK$2+(I32+AA32)*12*7.57%)*SUM(Fasering!$D$5)</f>
        <v>0</v>
      </c>
      <c r="AP32" s="9">
        <f>($AK$2+(J32+AB32)*12*7.57%)*SUM(Fasering!$D$5:$D$6)</f>
        <v>551.93138667422306</v>
      </c>
      <c r="AQ32" s="9">
        <f>($AK$2+(K32+AC32)*12*7.57%)*SUM(Fasering!$D$5:$D$7)</f>
        <v>972.85990373066124</v>
      </c>
      <c r="AR32" s="9">
        <f>($AK$2+(L32+AD32)*12*7.57%)*SUM(Fasering!$D$5:$D$8)</f>
        <v>1469.8043235418959</v>
      </c>
      <c r="AS32" s="9">
        <f>($AK$2+(M32+AE32)*12*7.57%)*SUM(Fasering!$D$5:$D$9)</f>
        <v>2042.7646461079266</v>
      </c>
      <c r="AT32" s="9">
        <f>($AK$2+(N32+AF32)*12*7.57%)*SUM(Fasering!$D$5:$D$10)</f>
        <v>2690.1967148898589</v>
      </c>
      <c r="AU32" s="87">
        <f>($AK$2+(O32+AG32)*12*7.57%)*SUM(Fasering!$D$5:$D$11)</f>
        <v>3415.0179583104</v>
      </c>
    </row>
    <row r="33" spans="1:47" ht="15" x14ac:dyDescent="0.3">
      <c r="A33" s="33">
        <f t="shared" si="8"/>
        <v>24</v>
      </c>
      <c r="B33" s="126">
        <v>35365.03</v>
      </c>
      <c r="C33" s="127"/>
      <c r="D33" s="126">
        <f t="shared" si="0"/>
        <v>44849.931045999998</v>
      </c>
      <c r="E33" s="128">
        <f t="shared" si="1"/>
        <v>1111.8007492829679</v>
      </c>
      <c r="F33" s="126">
        <f t="shared" si="2"/>
        <v>3737.494253833333</v>
      </c>
      <c r="G33" s="128">
        <f t="shared" si="3"/>
        <v>92.650062440247325</v>
      </c>
      <c r="H33" s="46">
        <f>'L4'!$H$10</f>
        <v>1609.3</v>
      </c>
      <c r="I33" s="46">
        <f>GEW!$E$12+($F33-GEW!$E$12)*SUM(Fasering!$D$5)</f>
        <v>1716.7792493333334</v>
      </c>
      <c r="J33" s="46">
        <f>GEW!$E$12+($F33-GEW!$E$12)*SUM(Fasering!$D$5:$D$6)</f>
        <v>2239.2627824442266</v>
      </c>
      <c r="K33" s="46">
        <f>GEW!$E$12+($F33-GEW!$E$12)*SUM(Fasering!$D$5:$D$7)</f>
        <v>2539.0438590084173</v>
      </c>
      <c r="L33" s="46">
        <f>GEW!$E$12+($F33-GEW!$E$12)*SUM(Fasering!$D$5:$D$8)</f>
        <v>2838.824935572608</v>
      </c>
      <c r="M33" s="46">
        <f>GEW!$E$12+($F33-GEW!$E$12)*SUM(Fasering!$D$5:$D$9)</f>
        <v>3138.6060121367987</v>
      </c>
      <c r="N33" s="46">
        <f>GEW!$E$12+($F33-GEW!$E$12)*SUM(Fasering!$D$5:$D$10)</f>
        <v>3437.7131772691428</v>
      </c>
      <c r="O33" s="76">
        <f>GEW!$E$12+($F33-GEW!$E$12)*SUM(Fasering!$D$5:$D$11)</f>
        <v>3737.494253833333</v>
      </c>
      <c r="P33" s="126">
        <f t="shared" si="4"/>
        <v>0</v>
      </c>
      <c r="Q33" s="128">
        <f t="shared" si="5"/>
        <v>0</v>
      </c>
      <c r="R33" s="46">
        <f>$P33*SUM(Fasering!$D$5)</f>
        <v>0</v>
      </c>
      <c r="S33" s="46">
        <f>$P33*SUM(Fasering!$D$5:$D$6)</f>
        <v>0</v>
      </c>
      <c r="T33" s="46">
        <f>$P33*SUM(Fasering!$D$5:$D$7)</f>
        <v>0</v>
      </c>
      <c r="U33" s="46">
        <f>$P33*SUM(Fasering!$D$5:$D$8)</f>
        <v>0</v>
      </c>
      <c r="V33" s="46">
        <f>$P33*SUM(Fasering!$D$5:$D$9)</f>
        <v>0</v>
      </c>
      <c r="W33" s="46">
        <f>$P33*SUM(Fasering!$D$5:$D$10)</f>
        <v>0</v>
      </c>
      <c r="X33" s="76">
        <f>$P33*SUM(Fasering!$D$5:$D$11)</f>
        <v>0</v>
      </c>
      <c r="Y33" s="126">
        <f t="shared" si="6"/>
        <v>0</v>
      </c>
      <c r="Z33" s="128">
        <f t="shared" si="7"/>
        <v>0</v>
      </c>
      <c r="AA33" s="75">
        <f>$Y33*SUM(Fasering!$D$5)</f>
        <v>0</v>
      </c>
      <c r="AB33" s="46">
        <f>$Y33*SUM(Fasering!$D$5:$D$6)</f>
        <v>0</v>
      </c>
      <c r="AC33" s="46">
        <f>$Y33*SUM(Fasering!$D$5:$D$7)</f>
        <v>0</v>
      </c>
      <c r="AD33" s="46">
        <f>$Y33*SUM(Fasering!$D$5:$D$8)</f>
        <v>0</v>
      </c>
      <c r="AE33" s="46">
        <f>$Y33*SUM(Fasering!$D$5:$D$9)</f>
        <v>0</v>
      </c>
      <c r="AF33" s="46">
        <f>$Y33*SUM(Fasering!$D$5:$D$10)</f>
        <v>0</v>
      </c>
      <c r="AG33" s="76">
        <f>$Y33*SUM(Fasering!$D$5:$D$11)</f>
        <v>0</v>
      </c>
      <c r="AH33" s="5">
        <f>($AK$2+(I33+R33)*12*7.57%)*SUM(Fasering!$D$5)</f>
        <v>0</v>
      </c>
      <c r="AI33" s="9">
        <f>($AK$2+(J33+S33)*12*7.57%)*SUM(Fasering!$D$5:$D$6)</f>
        <v>559.19732977443857</v>
      </c>
      <c r="AJ33" s="9">
        <f>($AK$2+(K33+T33)*12*7.57%)*SUM(Fasering!$D$5:$D$7)</f>
        <v>990.8556547031028</v>
      </c>
      <c r="AK33" s="9">
        <f>($AK$2+(L33+U33)*12*7.57%)*SUM(Fasering!$D$5:$D$8)</f>
        <v>1503.3138166459541</v>
      </c>
      <c r="AL33" s="9">
        <f>($AK$2+(M33+V33)*12*7.57%)*SUM(Fasering!$D$5:$D$9)</f>
        <v>2096.571815602992</v>
      </c>
      <c r="AM33" s="9">
        <f>($AK$2+(N33+W33)*12*7.57%)*SUM(Fasering!$D$5:$D$10)</f>
        <v>2769.0237461930833</v>
      </c>
      <c r="AN33" s="87">
        <f>($AK$2+(O33+X33)*12*7.57%)*SUM(Fasering!$D$5:$D$11)</f>
        <v>3523.6997801821999</v>
      </c>
      <c r="AO33" s="5">
        <f>($AK$2+(I33+AA33)*12*7.57%)*SUM(Fasering!$D$5)</f>
        <v>0</v>
      </c>
      <c r="AP33" s="9">
        <f>($AK$2+(J33+AB33)*12*7.57%)*SUM(Fasering!$D$5:$D$6)</f>
        <v>559.19732977443857</v>
      </c>
      <c r="AQ33" s="9">
        <f>($AK$2+(K33+AC33)*12*7.57%)*SUM(Fasering!$D$5:$D$7)</f>
        <v>990.8556547031028</v>
      </c>
      <c r="AR33" s="9">
        <f>($AK$2+(L33+AD33)*12*7.57%)*SUM(Fasering!$D$5:$D$8)</f>
        <v>1503.3138166459541</v>
      </c>
      <c r="AS33" s="9">
        <f>($AK$2+(M33+AE33)*12*7.57%)*SUM(Fasering!$D$5:$D$9)</f>
        <v>2096.571815602992</v>
      </c>
      <c r="AT33" s="9">
        <f>($AK$2+(N33+AF33)*12*7.57%)*SUM(Fasering!$D$5:$D$10)</f>
        <v>2769.0237461930833</v>
      </c>
      <c r="AU33" s="87">
        <f>($AK$2+(O33+AG33)*12*7.57%)*SUM(Fasering!$D$5:$D$11)</f>
        <v>3523.6997801821999</v>
      </c>
    </row>
    <row r="34" spans="1:47" ht="15" x14ac:dyDescent="0.3">
      <c r="A34" s="33">
        <f t="shared" si="8"/>
        <v>25</v>
      </c>
      <c r="B34" s="126">
        <v>35377.33</v>
      </c>
      <c r="C34" s="127"/>
      <c r="D34" s="126">
        <f t="shared" si="0"/>
        <v>44865.529906000003</v>
      </c>
      <c r="E34" s="128">
        <f t="shared" si="1"/>
        <v>1112.1874349217526</v>
      </c>
      <c r="F34" s="126">
        <f t="shared" si="2"/>
        <v>3738.7941588333338</v>
      </c>
      <c r="G34" s="128">
        <f t="shared" si="3"/>
        <v>92.682286243479382</v>
      </c>
      <c r="H34" s="46">
        <f>'L4'!$H$10</f>
        <v>1609.3</v>
      </c>
      <c r="I34" s="46">
        <f>GEW!$E$12+($F34-GEW!$E$12)*SUM(Fasering!$D$5)</f>
        <v>1716.7792493333334</v>
      </c>
      <c r="J34" s="46">
        <f>GEW!$E$12+($F34-GEW!$E$12)*SUM(Fasering!$D$5:$D$6)</f>
        <v>2239.598890680963</v>
      </c>
      <c r="K34" s="46">
        <f>GEW!$E$12+($F34-GEW!$E$12)*SUM(Fasering!$D$5:$D$7)</f>
        <v>2539.5728133018529</v>
      </c>
      <c r="L34" s="46">
        <f>GEW!$E$12+($F34-GEW!$E$12)*SUM(Fasering!$D$5:$D$8)</f>
        <v>2839.5467359227432</v>
      </c>
      <c r="M34" s="46">
        <f>GEW!$E$12+($F34-GEW!$E$12)*SUM(Fasering!$D$5:$D$9)</f>
        <v>3139.5206585436335</v>
      </c>
      <c r="N34" s="46">
        <f>GEW!$E$12+($F34-GEW!$E$12)*SUM(Fasering!$D$5:$D$10)</f>
        <v>3438.8202362124439</v>
      </c>
      <c r="O34" s="76">
        <f>GEW!$E$12+($F34-GEW!$E$12)*SUM(Fasering!$D$5:$D$11)</f>
        <v>3738.7941588333338</v>
      </c>
      <c r="P34" s="126">
        <f t="shared" si="4"/>
        <v>0</v>
      </c>
      <c r="Q34" s="128">
        <f t="shared" si="5"/>
        <v>0</v>
      </c>
      <c r="R34" s="46">
        <f>$P34*SUM(Fasering!$D$5)</f>
        <v>0</v>
      </c>
      <c r="S34" s="46">
        <f>$P34*SUM(Fasering!$D$5:$D$6)</f>
        <v>0</v>
      </c>
      <c r="T34" s="46">
        <f>$P34*SUM(Fasering!$D$5:$D$7)</f>
        <v>0</v>
      </c>
      <c r="U34" s="46">
        <f>$P34*SUM(Fasering!$D$5:$D$8)</f>
        <v>0</v>
      </c>
      <c r="V34" s="46">
        <f>$P34*SUM(Fasering!$D$5:$D$9)</f>
        <v>0</v>
      </c>
      <c r="W34" s="46">
        <f>$P34*SUM(Fasering!$D$5:$D$10)</f>
        <v>0</v>
      </c>
      <c r="X34" s="76">
        <f>$P34*SUM(Fasering!$D$5:$D$11)</f>
        <v>0</v>
      </c>
      <c r="Y34" s="126">
        <f t="shared" si="6"/>
        <v>0</v>
      </c>
      <c r="Z34" s="128">
        <f t="shared" si="7"/>
        <v>0</v>
      </c>
      <c r="AA34" s="75">
        <f>$Y34*SUM(Fasering!$D$5)</f>
        <v>0</v>
      </c>
      <c r="AB34" s="46">
        <f>$Y34*SUM(Fasering!$D$5:$D$6)</f>
        <v>0</v>
      </c>
      <c r="AC34" s="46">
        <f>$Y34*SUM(Fasering!$D$5:$D$7)</f>
        <v>0</v>
      </c>
      <c r="AD34" s="46">
        <f>$Y34*SUM(Fasering!$D$5:$D$8)</f>
        <v>0</v>
      </c>
      <c r="AE34" s="46">
        <f>$Y34*SUM(Fasering!$D$5:$D$9)</f>
        <v>0</v>
      </c>
      <c r="AF34" s="46">
        <f>$Y34*SUM(Fasering!$D$5:$D$10)</f>
        <v>0</v>
      </c>
      <c r="AG34" s="76">
        <f>$Y34*SUM(Fasering!$D$5:$D$11)</f>
        <v>0</v>
      </c>
      <c r="AH34" s="5">
        <f>($AK$2+(I34+R34)*12*7.57%)*SUM(Fasering!$D$5)</f>
        <v>0</v>
      </c>
      <c r="AI34" s="9">
        <f>($AK$2+(J34+S34)*12*7.57%)*SUM(Fasering!$D$5:$D$6)</f>
        <v>559.27627462778923</v>
      </c>
      <c r="AJ34" s="9">
        <f>($AK$2+(K34+T34)*12*7.57%)*SUM(Fasering!$D$5:$D$7)</f>
        <v>991.05117948245493</v>
      </c>
      <c r="AK34" s="9">
        <f>($AK$2+(L34+U34)*12*7.57%)*SUM(Fasering!$D$5:$D$8)</f>
        <v>1503.6778990482612</v>
      </c>
      <c r="AL34" s="9">
        <f>($AK$2+(M34+V34)*12*7.57%)*SUM(Fasering!$D$5:$D$9)</f>
        <v>2097.1564333252086</v>
      </c>
      <c r="AM34" s="9">
        <f>($AK$2+(N34+W34)*12*7.57%)*SUM(Fasering!$D$5:$D$10)</f>
        <v>2769.8802060277494</v>
      </c>
      <c r="AN34" s="87">
        <f>($AK$2+(O34+X34)*12*7.57%)*SUM(Fasering!$D$5:$D$11)</f>
        <v>3524.8806138842006</v>
      </c>
      <c r="AO34" s="5">
        <f>($AK$2+(I34+AA34)*12*7.57%)*SUM(Fasering!$D$5)</f>
        <v>0</v>
      </c>
      <c r="AP34" s="9">
        <f>($AK$2+(J34+AB34)*12*7.57%)*SUM(Fasering!$D$5:$D$6)</f>
        <v>559.27627462778923</v>
      </c>
      <c r="AQ34" s="9">
        <f>($AK$2+(K34+AC34)*12*7.57%)*SUM(Fasering!$D$5:$D$7)</f>
        <v>991.05117948245493</v>
      </c>
      <c r="AR34" s="9">
        <f>($AK$2+(L34+AD34)*12*7.57%)*SUM(Fasering!$D$5:$D$8)</f>
        <v>1503.6778990482612</v>
      </c>
      <c r="AS34" s="9">
        <f>($AK$2+(M34+AE34)*12*7.57%)*SUM(Fasering!$D$5:$D$9)</f>
        <v>2097.1564333252086</v>
      </c>
      <c r="AT34" s="9">
        <f>($AK$2+(N34+AF34)*12*7.57%)*SUM(Fasering!$D$5:$D$10)</f>
        <v>2769.8802060277494</v>
      </c>
      <c r="AU34" s="87">
        <f>($AK$2+(O34+AG34)*12*7.57%)*SUM(Fasering!$D$5:$D$11)</f>
        <v>3524.8806138842006</v>
      </c>
    </row>
    <row r="35" spans="1:47" ht="15" x14ac:dyDescent="0.3">
      <c r="A35" s="33">
        <f t="shared" si="8"/>
        <v>26</v>
      </c>
      <c r="B35" s="126">
        <v>35377.33</v>
      </c>
      <c r="C35" s="127"/>
      <c r="D35" s="126">
        <f t="shared" si="0"/>
        <v>44865.529906000003</v>
      </c>
      <c r="E35" s="128">
        <f t="shared" si="1"/>
        <v>1112.1874349217526</v>
      </c>
      <c r="F35" s="126">
        <f t="shared" si="2"/>
        <v>3738.7941588333338</v>
      </c>
      <c r="G35" s="128">
        <f t="shared" si="3"/>
        <v>92.682286243479382</v>
      </c>
      <c r="H35" s="46">
        <f>'L4'!$H$10</f>
        <v>1609.3</v>
      </c>
      <c r="I35" s="46">
        <f>GEW!$E$12+($F35-GEW!$E$12)*SUM(Fasering!$D$5)</f>
        <v>1716.7792493333334</v>
      </c>
      <c r="J35" s="46">
        <f>GEW!$E$12+($F35-GEW!$E$12)*SUM(Fasering!$D$5:$D$6)</f>
        <v>2239.598890680963</v>
      </c>
      <c r="K35" s="46">
        <f>GEW!$E$12+($F35-GEW!$E$12)*SUM(Fasering!$D$5:$D$7)</f>
        <v>2539.5728133018529</v>
      </c>
      <c r="L35" s="46">
        <f>GEW!$E$12+($F35-GEW!$E$12)*SUM(Fasering!$D$5:$D$8)</f>
        <v>2839.5467359227432</v>
      </c>
      <c r="M35" s="46">
        <f>GEW!$E$12+($F35-GEW!$E$12)*SUM(Fasering!$D$5:$D$9)</f>
        <v>3139.5206585436335</v>
      </c>
      <c r="N35" s="46">
        <f>GEW!$E$12+($F35-GEW!$E$12)*SUM(Fasering!$D$5:$D$10)</f>
        <v>3438.8202362124439</v>
      </c>
      <c r="O35" s="76">
        <f>GEW!$E$12+($F35-GEW!$E$12)*SUM(Fasering!$D$5:$D$11)</f>
        <v>3738.7941588333338</v>
      </c>
      <c r="P35" s="126">
        <f t="shared" si="4"/>
        <v>0</v>
      </c>
      <c r="Q35" s="128">
        <f t="shared" si="5"/>
        <v>0</v>
      </c>
      <c r="R35" s="46">
        <f>$P35*SUM(Fasering!$D$5)</f>
        <v>0</v>
      </c>
      <c r="S35" s="46">
        <f>$P35*SUM(Fasering!$D$5:$D$6)</f>
        <v>0</v>
      </c>
      <c r="T35" s="46">
        <f>$P35*SUM(Fasering!$D$5:$D$7)</f>
        <v>0</v>
      </c>
      <c r="U35" s="46">
        <f>$P35*SUM(Fasering!$D$5:$D$8)</f>
        <v>0</v>
      </c>
      <c r="V35" s="46">
        <f>$P35*SUM(Fasering!$D$5:$D$9)</f>
        <v>0</v>
      </c>
      <c r="W35" s="46">
        <f>$P35*SUM(Fasering!$D$5:$D$10)</f>
        <v>0</v>
      </c>
      <c r="X35" s="76">
        <f>$P35*SUM(Fasering!$D$5:$D$11)</f>
        <v>0</v>
      </c>
      <c r="Y35" s="126">
        <f t="shared" si="6"/>
        <v>0</v>
      </c>
      <c r="Z35" s="128">
        <f t="shared" si="7"/>
        <v>0</v>
      </c>
      <c r="AA35" s="75">
        <f>$Y35*SUM(Fasering!$D$5)</f>
        <v>0</v>
      </c>
      <c r="AB35" s="46">
        <f>$Y35*SUM(Fasering!$D$5:$D$6)</f>
        <v>0</v>
      </c>
      <c r="AC35" s="46">
        <f>$Y35*SUM(Fasering!$D$5:$D$7)</f>
        <v>0</v>
      </c>
      <c r="AD35" s="46">
        <f>$Y35*SUM(Fasering!$D$5:$D$8)</f>
        <v>0</v>
      </c>
      <c r="AE35" s="46">
        <f>$Y35*SUM(Fasering!$D$5:$D$9)</f>
        <v>0</v>
      </c>
      <c r="AF35" s="46">
        <f>$Y35*SUM(Fasering!$D$5:$D$10)</f>
        <v>0</v>
      </c>
      <c r="AG35" s="76">
        <f>$Y35*SUM(Fasering!$D$5:$D$11)</f>
        <v>0</v>
      </c>
      <c r="AH35" s="5">
        <f>($AK$2+(I35+R35)*12*7.57%)*SUM(Fasering!$D$5)</f>
        <v>0</v>
      </c>
      <c r="AI35" s="9">
        <f>($AK$2+(J35+S35)*12*7.57%)*SUM(Fasering!$D$5:$D$6)</f>
        <v>559.27627462778923</v>
      </c>
      <c r="AJ35" s="9">
        <f>($AK$2+(K35+T35)*12*7.57%)*SUM(Fasering!$D$5:$D$7)</f>
        <v>991.05117948245493</v>
      </c>
      <c r="AK35" s="9">
        <f>($AK$2+(L35+U35)*12*7.57%)*SUM(Fasering!$D$5:$D$8)</f>
        <v>1503.6778990482612</v>
      </c>
      <c r="AL35" s="9">
        <f>($AK$2+(M35+V35)*12*7.57%)*SUM(Fasering!$D$5:$D$9)</f>
        <v>2097.1564333252086</v>
      </c>
      <c r="AM35" s="9">
        <f>($AK$2+(N35+W35)*12*7.57%)*SUM(Fasering!$D$5:$D$10)</f>
        <v>2769.8802060277494</v>
      </c>
      <c r="AN35" s="87">
        <f>($AK$2+(O35+X35)*12*7.57%)*SUM(Fasering!$D$5:$D$11)</f>
        <v>3524.8806138842006</v>
      </c>
      <c r="AO35" s="5">
        <f>($AK$2+(I35+AA35)*12*7.57%)*SUM(Fasering!$D$5)</f>
        <v>0</v>
      </c>
      <c r="AP35" s="9">
        <f>($AK$2+(J35+AB35)*12*7.57%)*SUM(Fasering!$D$5:$D$6)</f>
        <v>559.27627462778923</v>
      </c>
      <c r="AQ35" s="9">
        <f>($AK$2+(K35+AC35)*12*7.57%)*SUM(Fasering!$D$5:$D$7)</f>
        <v>991.05117948245493</v>
      </c>
      <c r="AR35" s="9">
        <f>($AK$2+(L35+AD35)*12*7.57%)*SUM(Fasering!$D$5:$D$8)</f>
        <v>1503.6778990482612</v>
      </c>
      <c r="AS35" s="9">
        <f>($AK$2+(M35+AE35)*12*7.57%)*SUM(Fasering!$D$5:$D$9)</f>
        <v>2097.1564333252086</v>
      </c>
      <c r="AT35" s="9">
        <f>($AK$2+(N35+AF35)*12*7.57%)*SUM(Fasering!$D$5:$D$10)</f>
        <v>2769.8802060277494</v>
      </c>
      <c r="AU35" s="87">
        <f>($AK$2+(O35+AG35)*12*7.57%)*SUM(Fasering!$D$5:$D$11)</f>
        <v>3524.8806138842006</v>
      </c>
    </row>
    <row r="36" spans="1:47" ht="15" x14ac:dyDescent="0.3">
      <c r="A36" s="33">
        <f t="shared" si="8"/>
        <v>27</v>
      </c>
      <c r="B36" s="126">
        <v>35389.620000000003</v>
      </c>
      <c r="C36" s="127"/>
      <c r="D36" s="126">
        <f t="shared" si="0"/>
        <v>44881.116084000001</v>
      </c>
      <c r="E36" s="128">
        <f t="shared" si="1"/>
        <v>1112.5738061819688</v>
      </c>
      <c r="F36" s="126">
        <f t="shared" si="2"/>
        <v>3740.0930070000004</v>
      </c>
      <c r="G36" s="128">
        <f t="shared" si="3"/>
        <v>92.714483848497409</v>
      </c>
      <c r="H36" s="46">
        <f>'L4'!$H$10</f>
        <v>1609.3</v>
      </c>
      <c r="I36" s="46">
        <f>GEW!$E$12+($F36-GEW!$E$12)*SUM(Fasering!$D$5)</f>
        <v>1716.7792493333334</v>
      </c>
      <c r="J36" s="46">
        <f>GEW!$E$12+($F36-GEW!$E$12)*SUM(Fasering!$D$5:$D$6)</f>
        <v>2239.9347256589699</v>
      </c>
      <c r="K36" s="46">
        <f>GEW!$E$12+($F36-GEW!$E$12)*SUM(Fasering!$D$5:$D$7)</f>
        <v>2540.1013375511475</v>
      </c>
      <c r="L36" s="46">
        <f>GEW!$E$12+($F36-GEW!$E$12)*SUM(Fasering!$D$5:$D$8)</f>
        <v>2840.2679494433251</v>
      </c>
      <c r="M36" s="46">
        <f>GEW!$E$12+($F36-GEW!$E$12)*SUM(Fasering!$D$5:$D$9)</f>
        <v>3140.4345613355026</v>
      </c>
      <c r="N36" s="46">
        <f>GEW!$E$12+($F36-GEW!$E$12)*SUM(Fasering!$D$5:$D$10)</f>
        <v>3439.9263951078228</v>
      </c>
      <c r="O36" s="76">
        <f>GEW!$E$12+($F36-GEW!$E$12)*SUM(Fasering!$D$5:$D$11)</f>
        <v>3740.0930070000004</v>
      </c>
      <c r="P36" s="126">
        <f t="shared" si="4"/>
        <v>0</v>
      </c>
      <c r="Q36" s="128">
        <f t="shared" si="5"/>
        <v>0</v>
      </c>
      <c r="R36" s="46">
        <f>$P36*SUM(Fasering!$D$5)</f>
        <v>0</v>
      </c>
      <c r="S36" s="46">
        <f>$P36*SUM(Fasering!$D$5:$D$6)</f>
        <v>0</v>
      </c>
      <c r="T36" s="46">
        <f>$P36*SUM(Fasering!$D$5:$D$7)</f>
        <v>0</v>
      </c>
      <c r="U36" s="46">
        <f>$P36*SUM(Fasering!$D$5:$D$8)</f>
        <v>0</v>
      </c>
      <c r="V36" s="46">
        <f>$P36*SUM(Fasering!$D$5:$D$9)</f>
        <v>0</v>
      </c>
      <c r="W36" s="46">
        <f>$P36*SUM(Fasering!$D$5:$D$10)</f>
        <v>0</v>
      </c>
      <c r="X36" s="76">
        <f>$P36*SUM(Fasering!$D$5:$D$11)</f>
        <v>0</v>
      </c>
      <c r="Y36" s="126">
        <f t="shared" si="6"/>
        <v>0</v>
      </c>
      <c r="Z36" s="128">
        <f t="shared" si="7"/>
        <v>0</v>
      </c>
      <c r="AA36" s="75">
        <f>$Y36*SUM(Fasering!$D$5)</f>
        <v>0</v>
      </c>
      <c r="AB36" s="46">
        <f>$Y36*SUM(Fasering!$D$5:$D$6)</f>
        <v>0</v>
      </c>
      <c r="AC36" s="46">
        <f>$Y36*SUM(Fasering!$D$5:$D$7)</f>
        <v>0</v>
      </c>
      <c r="AD36" s="46">
        <f>$Y36*SUM(Fasering!$D$5:$D$8)</f>
        <v>0</v>
      </c>
      <c r="AE36" s="46">
        <f>$Y36*SUM(Fasering!$D$5:$D$9)</f>
        <v>0</v>
      </c>
      <c r="AF36" s="46">
        <f>$Y36*SUM(Fasering!$D$5:$D$10)</f>
        <v>0</v>
      </c>
      <c r="AG36" s="76">
        <f>$Y36*SUM(Fasering!$D$5:$D$11)</f>
        <v>0</v>
      </c>
      <c r="AH36" s="5">
        <f>($AK$2+(I36+R36)*12*7.57%)*SUM(Fasering!$D$5)</f>
        <v>0</v>
      </c>
      <c r="AI36" s="9">
        <f>($AK$2+(J36+S36)*12*7.57%)*SUM(Fasering!$D$5:$D$6)</f>
        <v>559.35515529833231</v>
      </c>
      <c r="AJ36" s="9">
        <f>($AK$2+(K36+T36)*12*7.57%)*SUM(Fasering!$D$5:$D$7)</f>
        <v>991.24654529857173</v>
      </c>
      <c r="AK36" s="9">
        <f>($AK$2+(L36+U36)*12*7.57%)*SUM(Fasering!$D$5:$D$8)</f>
        <v>1504.0416854486155</v>
      </c>
      <c r="AL36" s="9">
        <f>($AK$2+(M36+V36)*12*7.57%)*SUM(Fasering!$D$5:$D$9)</f>
        <v>2097.7405757484635</v>
      </c>
      <c r="AM36" s="9">
        <f>($AK$2+(N36+W36)*12*7.57%)*SUM(Fasering!$D$5:$D$10)</f>
        <v>2770.7359695536056</v>
      </c>
      <c r="AN36" s="87">
        <f>($AK$2+(O36+X36)*12*7.57%)*SUM(Fasering!$D$5:$D$11)</f>
        <v>3526.0604875588006</v>
      </c>
      <c r="AO36" s="5">
        <f>($AK$2+(I36+AA36)*12*7.57%)*SUM(Fasering!$D$5)</f>
        <v>0</v>
      </c>
      <c r="AP36" s="9">
        <f>($AK$2+(J36+AB36)*12*7.57%)*SUM(Fasering!$D$5:$D$6)</f>
        <v>559.35515529833231</v>
      </c>
      <c r="AQ36" s="9">
        <f>($AK$2+(K36+AC36)*12*7.57%)*SUM(Fasering!$D$5:$D$7)</f>
        <v>991.24654529857173</v>
      </c>
      <c r="AR36" s="9">
        <f>($AK$2+(L36+AD36)*12*7.57%)*SUM(Fasering!$D$5:$D$8)</f>
        <v>1504.0416854486155</v>
      </c>
      <c r="AS36" s="9">
        <f>($AK$2+(M36+AE36)*12*7.57%)*SUM(Fasering!$D$5:$D$9)</f>
        <v>2097.7405757484635</v>
      </c>
      <c r="AT36" s="9">
        <f>($AK$2+(N36+AF36)*12*7.57%)*SUM(Fasering!$D$5:$D$10)</f>
        <v>2770.7359695536056</v>
      </c>
      <c r="AU36" s="87">
        <f>($AK$2+(O36+AG36)*12*7.57%)*SUM(Fasering!$D$5:$D$11)</f>
        <v>3526.0604875588006</v>
      </c>
    </row>
    <row r="37" spans="1:47" ht="15" x14ac:dyDescent="0.3">
      <c r="A37" s="36"/>
      <c r="B37" s="129"/>
      <c r="C37" s="130"/>
      <c r="D37" s="129"/>
      <c r="E37" s="130"/>
      <c r="F37" s="129"/>
      <c r="G37" s="130"/>
      <c r="H37" s="47"/>
      <c r="I37" s="47"/>
      <c r="J37" s="47"/>
      <c r="K37" s="47"/>
      <c r="L37" s="47"/>
      <c r="M37" s="47"/>
      <c r="N37" s="47"/>
      <c r="O37" s="74"/>
      <c r="P37" s="129"/>
      <c r="Q37" s="130"/>
      <c r="R37" s="47"/>
      <c r="S37" s="47"/>
      <c r="T37" s="47"/>
      <c r="U37" s="47"/>
      <c r="V37" s="47"/>
      <c r="W37" s="47"/>
      <c r="X37" s="74"/>
      <c r="Y37" s="129"/>
      <c r="Z37" s="130"/>
      <c r="AA37" s="73"/>
      <c r="AB37" s="47"/>
      <c r="AC37" s="47"/>
      <c r="AD37" s="47"/>
      <c r="AE37" s="47"/>
      <c r="AF37" s="47"/>
      <c r="AG37" s="74"/>
      <c r="AH37" s="88"/>
      <c r="AI37" s="89"/>
      <c r="AJ37" s="89"/>
      <c r="AK37" s="89"/>
      <c r="AL37" s="89"/>
      <c r="AM37" s="89"/>
      <c r="AN37" s="90"/>
      <c r="AO37" s="88"/>
      <c r="AP37" s="89"/>
      <c r="AQ37" s="89"/>
      <c r="AR37" s="89"/>
      <c r="AS37" s="89"/>
      <c r="AT37" s="89"/>
      <c r="AU37" s="90"/>
    </row>
    <row r="38" spans="1:47" ht="15" x14ac:dyDescent="0.3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</sheetData>
  <mergeCells count="169">
    <mergeCell ref="AH5:AN5"/>
    <mergeCell ref="AO5:AU5"/>
    <mergeCell ref="AA5:AG5"/>
    <mergeCell ref="B6:C6"/>
    <mergeCell ref="D6:E6"/>
    <mergeCell ref="F6:G6"/>
    <mergeCell ref="P6:Q6"/>
    <mergeCell ref="Y6:Z6"/>
    <mergeCell ref="B5:E5"/>
    <mergeCell ref="F5:G5"/>
    <mergeCell ref="P5:Q5"/>
    <mergeCell ref="R5:X5"/>
    <mergeCell ref="Y5:Z5"/>
    <mergeCell ref="H5:O5"/>
    <mergeCell ref="B7:C7"/>
    <mergeCell ref="D7:E7"/>
    <mergeCell ref="F7:G7"/>
    <mergeCell ref="P7:Q7"/>
    <mergeCell ref="Y7:Z7"/>
    <mergeCell ref="B8:C8"/>
    <mergeCell ref="D8:E8"/>
    <mergeCell ref="F8:G8"/>
    <mergeCell ref="P8:Q8"/>
    <mergeCell ref="Y8:Z8"/>
    <mergeCell ref="B9:C9"/>
    <mergeCell ref="D9:E9"/>
    <mergeCell ref="F9:G9"/>
    <mergeCell ref="P9:Q9"/>
    <mergeCell ref="Y9:Z9"/>
    <mergeCell ref="B10:C10"/>
    <mergeCell ref="D10:E10"/>
    <mergeCell ref="F10:G10"/>
    <mergeCell ref="P10:Q10"/>
    <mergeCell ref="Y10:Z10"/>
    <mergeCell ref="B11:C11"/>
    <mergeCell ref="D11:E11"/>
    <mergeCell ref="F11:G11"/>
    <mergeCell ref="P11:Q11"/>
    <mergeCell ref="Y11:Z11"/>
    <mergeCell ref="B12:C12"/>
    <mergeCell ref="D12:E12"/>
    <mergeCell ref="F12:G12"/>
    <mergeCell ref="P12:Q12"/>
    <mergeCell ref="Y12:Z12"/>
    <mergeCell ref="B13:C13"/>
    <mergeCell ref="D13:E13"/>
    <mergeCell ref="F13:G13"/>
    <mergeCell ref="P13:Q13"/>
    <mergeCell ref="Y13:Z13"/>
    <mergeCell ref="B14:C14"/>
    <mergeCell ref="D14:E14"/>
    <mergeCell ref="F14:G14"/>
    <mergeCell ref="P14:Q14"/>
    <mergeCell ref="Y14:Z14"/>
    <mergeCell ref="B15:C15"/>
    <mergeCell ref="D15:E15"/>
    <mergeCell ref="F15:G15"/>
    <mergeCell ref="P15:Q15"/>
    <mergeCell ref="Y15:Z15"/>
    <mergeCell ref="B16:C16"/>
    <mergeCell ref="D16:E16"/>
    <mergeCell ref="F16:G16"/>
    <mergeCell ref="P16:Q16"/>
    <mergeCell ref="Y16:Z16"/>
    <mergeCell ref="B17:C17"/>
    <mergeCell ref="D17:E17"/>
    <mergeCell ref="F17:G17"/>
    <mergeCell ref="P17:Q17"/>
    <mergeCell ref="Y17:Z17"/>
    <mergeCell ref="B18:C18"/>
    <mergeCell ref="D18:E18"/>
    <mergeCell ref="F18:G18"/>
    <mergeCell ref="P18:Q18"/>
    <mergeCell ref="Y18:Z18"/>
    <mergeCell ref="B19:C19"/>
    <mergeCell ref="D19:E19"/>
    <mergeCell ref="F19:G19"/>
    <mergeCell ref="P19:Q19"/>
    <mergeCell ref="Y19:Z19"/>
    <mergeCell ref="B20:C20"/>
    <mergeCell ref="D20:E20"/>
    <mergeCell ref="F20:G20"/>
    <mergeCell ref="P20:Q20"/>
    <mergeCell ref="Y20:Z20"/>
    <mergeCell ref="B21:C21"/>
    <mergeCell ref="D21:E21"/>
    <mergeCell ref="F21:G21"/>
    <mergeCell ref="P21:Q21"/>
    <mergeCell ref="Y21:Z21"/>
    <mergeCell ref="B22:C22"/>
    <mergeCell ref="D22:E22"/>
    <mergeCell ref="F22:G22"/>
    <mergeCell ref="P22:Q22"/>
    <mergeCell ref="Y22:Z22"/>
    <mergeCell ref="B23:C23"/>
    <mergeCell ref="D23:E23"/>
    <mergeCell ref="F23:G23"/>
    <mergeCell ref="P23:Q23"/>
    <mergeCell ref="Y23:Z23"/>
    <mergeCell ref="B24:C24"/>
    <mergeCell ref="D24:E24"/>
    <mergeCell ref="F24:G24"/>
    <mergeCell ref="P24:Q24"/>
    <mergeCell ref="Y24:Z24"/>
    <mergeCell ref="B25:C25"/>
    <mergeCell ref="D25:E25"/>
    <mergeCell ref="F25:G25"/>
    <mergeCell ref="P25:Q25"/>
    <mergeCell ref="Y25:Z25"/>
    <mergeCell ref="B26:C26"/>
    <mergeCell ref="D26:E26"/>
    <mergeCell ref="F26:G26"/>
    <mergeCell ref="P26:Q26"/>
    <mergeCell ref="Y26:Z26"/>
    <mergeCell ref="B27:C27"/>
    <mergeCell ref="D27:E27"/>
    <mergeCell ref="F27:G27"/>
    <mergeCell ref="P27:Q27"/>
    <mergeCell ref="Y27:Z27"/>
    <mergeCell ref="B28:C28"/>
    <mergeCell ref="D28:E28"/>
    <mergeCell ref="F28:G28"/>
    <mergeCell ref="P28:Q28"/>
    <mergeCell ref="Y28:Z28"/>
    <mergeCell ref="B29:C29"/>
    <mergeCell ref="D29:E29"/>
    <mergeCell ref="F29:G29"/>
    <mergeCell ref="P29:Q29"/>
    <mergeCell ref="Y29:Z29"/>
    <mergeCell ref="B30:C30"/>
    <mergeCell ref="D30:E30"/>
    <mergeCell ref="F30:G30"/>
    <mergeCell ref="P30:Q30"/>
    <mergeCell ref="Y30:Z30"/>
    <mergeCell ref="B31:C31"/>
    <mergeCell ref="D31:E31"/>
    <mergeCell ref="F31:G31"/>
    <mergeCell ref="P31:Q31"/>
    <mergeCell ref="Y31:Z31"/>
    <mergeCell ref="B32:C32"/>
    <mergeCell ref="D32:E32"/>
    <mergeCell ref="F32:G32"/>
    <mergeCell ref="P32:Q32"/>
    <mergeCell ref="Y32:Z32"/>
    <mergeCell ref="B33:C33"/>
    <mergeCell ref="D33:E33"/>
    <mergeCell ref="F33:G33"/>
    <mergeCell ref="P33:Q33"/>
    <mergeCell ref="Y33:Z33"/>
    <mergeCell ref="B34:C34"/>
    <mergeCell ref="D34:E34"/>
    <mergeCell ref="F34:G34"/>
    <mergeCell ref="P34:Q34"/>
    <mergeCell ref="Y34:Z34"/>
    <mergeCell ref="B37:C37"/>
    <mergeCell ref="D37:E37"/>
    <mergeCell ref="F37:G37"/>
    <mergeCell ref="P37:Q37"/>
    <mergeCell ref="Y37:Z37"/>
    <mergeCell ref="B35:C35"/>
    <mergeCell ref="D35:E35"/>
    <mergeCell ref="F35:G35"/>
    <mergeCell ref="P35:Q35"/>
    <mergeCell ref="Y35:Z35"/>
    <mergeCell ref="B36:C36"/>
    <mergeCell ref="D36:E36"/>
    <mergeCell ref="F36:G36"/>
    <mergeCell ref="P36:Q36"/>
    <mergeCell ref="Y36:Z36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colBreaks count="3" manualBreakCount="3">
    <brk id="15" max="36" man="1"/>
    <brk id="24" max="1048575" man="1"/>
    <brk id="33" max="36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9"/>
  <sheetViews>
    <sheetView zoomScale="80" zoomScaleNormal="80" workbookViewId="0"/>
  </sheetViews>
  <sheetFormatPr defaultRowHeight="12.75" x14ac:dyDescent="0.2"/>
  <cols>
    <col min="1" max="1" width="4.5" bestFit="1" customWidth="1"/>
    <col min="8" max="15" width="11.25" customWidth="1"/>
    <col min="18" max="24" width="11.25" customWidth="1"/>
    <col min="27" max="47" width="11.25" customWidth="1"/>
  </cols>
  <sheetData>
    <row r="1" spans="1:47" ht="16.5" x14ac:dyDescent="0.3">
      <c r="A1" s="21" t="s">
        <v>125</v>
      </c>
      <c r="B1" s="21" t="s">
        <v>19</v>
      </c>
      <c r="C1" s="21"/>
      <c r="D1" s="21"/>
      <c r="E1" s="22">
        <v>320</v>
      </c>
      <c r="F1" s="23" t="s">
        <v>121</v>
      </c>
      <c r="G1" s="21"/>
      <c r="H1" s="21"/>
      <c r="I1" s="21"/>
      <c r="J1" s="24"/>
      <c r="K1" s="24"/>
      <c r="L1" s="107">
        <f>D8</f>
        <v>41275</v>
      </c>
      <c r="M1" s="24"/>
      <c r="N1" s="24"/>
      <c r="O1" s="25" t="s">
        <v>122</v>
      </c>
      <c r="P1" s="24"/>
    </row>
    <row r="2" spans="1:47" ht="16.5" x14ac:dyDescent="0.3">
      <c r="A2" s="25"/>
      <c r="B2" s="24"/>
      <c r="C2" s="24"/>
      <c r="D2" s="24"/>
      <c r="E2" s="22"/>
      <c r="F2" s="57"/>
      <c r="G2" s="21"/>
      <c r="H2" s="21"/>
      <c r="I2" s="21"/>
      <c r="J2" s="24"/>
      <c r="K2" s="24"/>
      <c r="L2" s="24"/>
      <c r="M2" s="24"/>
      <c r="N2" s="24"/>
      <c r="O2" s="24"/>
      <c r="P2" s="24"/>
      <c r="Q2" s="24"/>
      <c r="R2" s="25"/>
      <c r="AH2" s="81" t="str">
        <f>'L4'!$AH$2</f>
        <v>Berekening eindejaarspremie 2014:</v>
      </c>
    </row>
    <row r="3" spans="1:47" ht="16.5" x14ac:dyDescent="0.3">
      <c r="A3" s="25"/>
      <c r="B3" s="24"/>
      <c r="C3" s="24"/>
      <c r="D3" s="24"/>
      <c r="E3" s="22">
        <v>560</v>
      </c>
      <c r="F3" s="57" t="s">
        <v>123</v>
      </c>
      <c r="G3" s="21"/>
      <c r="H3" s="21"/>
      <c r="I3" s="21"/>
      <c r="J3" s="24"/>
      <c r="K3" s="24"/>
      <c r="L3" s="24"/>
      <c r="M3" s="24"/>
      <c r="N3" s="24"/>
      <c r="O3" s="24"/>
      <c r="P3" s="24"/>
      <c r="Q3" s="24"/>
      <c r="R3" s="25"/>
      <c r="AH3" s="82" t="s">
        <v>169</v>
      </c>
      <c r="AK3" s="83">
        <f>'L4'!$AK$3</f>
        <v>128.56</v>
      </c>
    </row>
    <row r="4" spans="1:47" ht="16.5" x14ac:dyDescent="0.3">
      <c r="A4" s="25"/>
      <c r="B4" s="24"/>
      <c r="C4" s="24"/>
      <c r="D4" s="24"/>
      <c r="E4" s="22">
        <v>570</v>
      </c>
      <c r="F4" s="57" t="s">
        <v>124</v>
      </c>
      <c r="G4" s="21"/>
      <c r="H4" s="21"/>
      <c r="I4" s="21"/>
      <c r="J4" s="24"/>
      <c r="K4" s="24"/>
      <c r="L4" s="24"/>
      <c r="M4" s="24"/>
      <c r="N4" s="24" t="s">
        <v>22</v>
      </c>
      <c r="O4" s="72">
        <f>'L4'!O4</f>
        <v>1.2682</v>
      </c>
      <c r="P4" s="24"/>
      <c r="Q4" s="24"/>
      <c r="R4" s="25"/>
      <c r="AH4" s="82" t="s">
        <v>72</v>
      </c>
      <c r="AJ4" s="83"/>
    </row>
    <row r="5" spans="1:47" ht="17.25" x14ac:dyDescent="0.35">
      <c r="A5" s="21"/>
      <c r="B5" s="21"/>
      <c r="C5" s="21"/>
      <c r="D5" s="21"/>
      <c r="E5" s="27"/>
      <c r="F5" s="28"/>
      <c r="G5" s="21"/>
      <c r="H5" s="21"/>
      <c r="I5" s="21"/>
      <c r="J5" s="21"/>
      <c r="K5" s="21"/>
      <c r="L5" s="21"/>
      <c r="M5" s="21"/>
      <c r="N5" s="21"/>
      <c r="O5" s="21"/>
      <c r="P5" s="21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</row>
    <row r="6" spans="1:47" ht="15" x14ac:dyDescent="0.3">
      <c r="A6" s="29"/>
      <c r="B6" s="135" t="s">
        <v>23</v>
      </c>
      <c r="C6" s="150"/>
      <c r="D6" s="150"/>
      <c r="E6" s="136"/>
      <c r="F6" s="135" t="s">
        <v>24</v>
      </c>
      <c r="G6" s="136"/>
      <c r="H6" s="147" t="s">
        <v>39</v>
      </c>
      <c r="I6" s="148"/>
      <c r="J6" s="148"/>
      <c r="K6" s="148"/>
      <c r="L6" s="148"/>
      <c r="M6" s="148"/>
      <c r="N6" s="148"/>
      <c r="O6" s="149"/>
      <c r="P6" s="135" t="s">
        <v>25</v>
      </c>
      <c r="Q6" s="138"/>
      <c r="R6" s="147" t="s">
        <v>40</v>
      </c>
      <c r="S6" s="148"/>
      <c r="T6" s="148"/>
      <c r="U6" s="148"/>
      <c r="V6" s="148"/>
      <c r="W6" s="148"/>
      <c r="X6" s="149"/>
      <c r="Y6" s="135" t="s">
        <v>26</v>
      </c>
      <c r="Z6" s="136"/>
      <c r="AA6" s="147" t="s">
        <v>41</v>
      </c>
      <c r="AB6" s="148"/>
      <c r="AC6" s="148"/>
      <c r="AD6" s="148"/>
      <c r="AE6" s="148"/>
      <c r="AF6" s="148"/>
      <c r="AG6" s="149"/>
      <c r="AH6" s="147" t="s">
        <v>177</v>
      </c>
      <c r="AI6" s="148"/>
      <c r="AJ6" s="148"/>
      <c r="AK6" s="148"/>
      <c r="AL6" s="148"/>
      <c r="AM6" s="148"/>
      <c r="AN6" s="149"/>
      <c r="AO6" s="147" t="s">
        <v>178</v>
      </c>
      <c r="AP6" s="148"/>
      <c r="AQ6" s="148"/>
      <c r="AR6" s="148"/>
      <c r="AS6" s="148"/>
      <c r="AT6" s="148"/>
      <c r="AU6" s="149"/>
    </row>
    <row r="7" spans="1:47" ht="15" x14ac:dyDescent="0.3">
      <c r="A7" s="33"/>
      <c r="B7" s="151">
        <v>1</v>
      </c>
      <c r="C7" s="152"/>
      <c r="D7" s="151"/>
      <c r="E7" s="152"/>
      <c r="F7" s="151"/>
      <c r="G7" s="152"/>
      <c r="H7" s="44" t="s">
        <v>183</v>
      </c>
      <c r="I7" s="44" t="s">
        <v>184</v>
      </c>
      <c r="J7" s="44" t="s">
        <v>33</v>
      </c>
      <c r="K7" s="44" t="s">
        <v>34</v>
      </c>
      <c r="L7" s="44" t="s">
        <v>35</v>
      </c>
      <c r="M7" s="44" t="s">
        <v>36</v>
      </c>
      <c r="N7" s="44" t="s">
        <v>37</v>
      </c>
      <c r="O7" s="111" t="s">
        <v>38</v>
      </c>
      <c r="P7" s="151"/>
      <c r="Q7" s="152"/>
      <c r="R7" s="44" t="s">
        <v>185</v>
      </c>
      <c r="S7" s="44" t="s">
        <v>33</v>
      </c>
      <c r="T7" s="44" t="s">
        <v>34</v>
      </c>
      <c r="U7" s="44" t="s">
        <v>35</v>
      </c>
      <c r="V7" s="44" t="s">
        <v>36</v>
      </c>
      <c r="W7" s="44" t="s">
        <v>37</v>
      </c>
      <c r="X7" s="111" t="s">
        <v>38</v>
      </c>
      <c r="Y7" s="153" t="s">
        <v>28</v>
      </c>
      <c r="Z7" s="152"/>
      <c r="AA7" s="44" t="s">
        <v>185</v>
      </c>
      <c r="AB7" s="44" t="s">
        <v>33</v>
      </c>
      <c r="AC7" s="44" t="s">
        <v>34</v>
      </c>
      <c r="AD7" s="44" t="s">
        <v>35</v>
      </c>
      <c r="AE7" s="44" t="s">
        <v>36</v>
      </c>
      <c r="AF7" s="44" t="s">
        <v>37</v>
      </c>
      <c r="AG7" s="111" t="s">
        <v>38</v>
      </c>
      <c r="AH7" s="44" t="s">
        <v>185</v>
      </c>
      <c r="AI7" s="44" t="s">
        <v>33</v>
      </c>
      <c r="AJ7" s="44" t="s">
        <v>34</v>
      </c>
      <c r="AK7" s="44" t="s">
        <v>35</v>
      </c>
      <c r="AL7" s="44" t="s">
        <v>36</v>
      </c>
      <c r="AM7" s="44" t="s">
        <v>37</v>
      </c>
      <c r="AN7" s="111" t="s">
        <v>38</v>
      </c>
      <c r="AO7" s="44" t="s">
        <v>185</v>
      </c>
      <c r="AP7" s="44" t="s">
        <v>33</v>
      </c>
      <c r="AQ7" s="44" t="s">
        <v>34</v>
      </c>
      <c r="AR7" s="44" t="s">
        <v>35</v>
      </c>
      <c r="AS7" s="44" t="s">
        <v>36</v>
      </c>
      <c r="AT7" s="44" t="s">
        <v>37</v>
      </c>
      <c r="AU7" s="111" t="s">
        <v>38</v>
      </c>
    </row>
    <row r="8" spans="1:47" ht="15" x14ac:dyDescent="0.3">
      <c r="A8" s="33"/>
      <c r="B8" s="139" t="s">
        <v>31</v>
      </c>
      <c r="C8" s="140"/>
      <c r="D8" s="145">
        <f>'L4'!$D$8</f>
        <v>41275</v>
      </c>
      <c r="E8" s="144"/>
      <c r="F8" s="145">
        <f>D8</f>
        <v>41275</v>
      </c>
      <c r="G8" s="146"/>
      <c r="H8" s="48"/>
      <c r="I8" s="48" t="s">
        <v>179</v>
      </c>
      <c r="J8" s="48" t="s">
        <v>180</v>
      </c>
      <c r="K8" s="48" t="s">
        <v>181</v>
      </c>
      <c r="L8" s="48" t="s">
        <v>181</v>
      </c>
      <c r="M8" s="48" t="s">
        <v>181</v>
      </c>
      <c r="N8" s="48" t="s">
        <v>182</v>
      </c>
      <c r="O8" s="54" t="s">
        <v>181</v>
      </c>
      <c r="P8" s="143"/>
      <c r="Q8" s="144"/>
      <c r="R8" s="48" t="s">
        <v>179</v>
      </c>
      <c r="S8" s="48" t="s">
        <v>180</v>
      </c>
      <c r="T8" s="48" t="s">
        <v>181</v>
      </c>
      <c r="U8" s="48" t="s">
        <v>181</v>
      </c>
      <c r="V8" s="48" t="s">
        <v>181</v>
      </c>
      <c r="W8" s="48" t="s">
        <v>182</v>
      </c>
      <c r="X8" s="54" t="s">
        <v>181</v>
      </c>
      <c r="Y8" s="143"/>
      <c r="Z8" s="144"/>
      <c r="AA8" s="48" t="s">
        <v>179</v>
      </c>
      <c r="AB8" s="48" t="s">
        <v>180</v>
      </c>
      <c r="AC8" s="48" t="s">
        <v>181</v>
      </c>
      <c r="AD8" s="48" t="s">
        <v>181</v>
      </c>
      <c r="AE8" s="48" t="s">
        <v>181</v>
      </c>
      <c r="AF8" s="48" t="s">
        <v>182</v>
      </c>
      <c r="AG8" s="54" t="s">
        <v>181</v>
      </c>
      <c r="AH8" s="48" t="s">
        <v>179</v>
      </c>
      <c r="AI8" s="48" t="s">
        <v>180</v>
      </c>
      <c r="AJ8" s="48" t="s">
        <v>181</v>
      </c>
      <c r="AK8" s="48" t="s">
        <v>181</v>
      </c>
      <c r="AL8" s="48" t="s">
        <v>181</v>
      </c>
      <c r="AM8" s="48" t="s">
        <v>182</v>
      </c>
      <c r="AN8" s="54" t="s">
        <v>181</v>
      </c>
      <c r="AO8" s="48" t="s">
        <v>179</v>
      </c>
      <c r="AP8" s="48" t="s">
        <v>180</v>
      </c>
      <c r="AQ8" s="48" t="s">
        <v>181</v>
      </c>
      <c r="AR8" s="48" t="s">
        <v>181</v>
      </c>
      <c r="AS8" s="48" t="s">
        <v>181</v>
      </c>
      <c r="AT8" s="48" t="s">
        <v>182</v>
      </c>
      <c r="AU8" s="54" t="s">
        <v>181</v>
      </c>
    </row>
    <row r="9" spans="1:47" ht="15" x14ac:dyDescent="0.3">
      <c r="A9" s="33"/>
      <c r="B9" s="135"/>
      <c r="C9" s="136"/>
      <c r="D9" s="137"/>
      <c r="E9" s="138"/>
      <c r="F9" s="137"/>
      <c r="G9" s="138"/>
      <c r="H9" s="45"/>
      <c r="I9" s="45"/>
      <c r="J9" s="45"/>
      <c r="K9" s="45"/>
      <c r="L9" s="45"/>
      <c r="M9" s="45"/>
      <c r="N9" s="45"/>
      <c r="O9" s="79"/>
      <c r="P9" s="137"/>
      <c r="Q9" s="138"/>
      <c r="R9" s="45"/>
      <c r="S9" s="45"/>
      <c r="T9" s="45"/>
      <c r="U9" s="45"/>
      <c r="V9" s="45"/>
      <c r="W9" s="45"/>
      <c r="X9" s="79"/>
      <c r="Y9" s="137"/>
      <c r="Z9" s="138"/>
      <c r="AA9" s="78"/>
      <c r="AB9" s="45"/>
      <c r="AC9" s="45"/>
      <c r="AD9" s="45"/>
      <c r="AE9" s="45"/>
      <c r="AF9" s="45"/>
      <c r="AG9" s="79"/>
      <c r="AH9" s="84"/>
      <c r="AI9" s="85"/>
      <c r="AJ9" s="85"/>
      <c r="AK9" s="85"/>
      <c r="AL9" s="85"/>
      <c r="AM9" s="85"/>
      <c r="AN9" s="86"/>
      <c r="AO9" s="84"/>
      <c r="AP9" s="85"/>
      <c r="AQ9" s="85"/>
      <c r="AR9" s="85"/>
      <c r="AS9" s="85"/>
      <c r="AT9" s="85"/>
      <c r="AU9" s="86"/>
    </row>
    <row r="10" spans="1:47" ht="15" x14ac:dyDescent="0.3">
      <c r="A10" s="33">
        <v>0</v>
      </c>
      <c r="B10" s="126">
        <v>22760.45</v>
      </c>
      <c r="C10" s="127"/>
      <c r="D10" s="126">
        <f t="shared" ref="D10:D37" si="0">B10*$O$4</f>
        <v>28864.80269</v>
      </c>
      <c r="E10" s="128">
        <f t="shared" ref="E10:E37" si="1">D10/40.3399</f>
        <v>715.53976807081824</v>
      </c>
      <c r="F10" s="126">
        <f t="shared" ref="F10:F37" si="2">B10/12*$O$4</f>
        <v>2405.4002241666667</v>
      </c>
      <c r="G10" s="128">
        <f t="shared" ref="G10:G37" si="3">F10/40.3399</f>
        <v>59.628314005901522</v>
      </c>
      <c r="H10" s="46">
        <f>'L4'!$H$10</f>
        <v>1609.3</v>
      </c>
      <c r="I10" s="46">
        <f>GEW!$E$12+($F10-GEW!$E$12)*SUM(Fasering!$D$5)</f>
        <v>1716.7792493333334</v>
      </c>
      <c r="J10" s="46">
        <f>GEW!$E$12+($F10-GEW!$E$12)*SUM(Fasering!$D$5:$D$6)</f>
        <v>1894.8316313386888</v>
      </c>
      <c r="K10" s="46">
        <f>GEW!$E$12+($F10-GEW!$E$12)*SUM(Fasering!$D$5:$D$7)</f>
        <v>1996.9912811262643</v>
      </c>
      <c r="L10" s="46">
        <f>GEW!$E$12+($F10-GEW!$E$12)*SUM(Fasering!$D$5:$D$8)</f>
        <v>2099.1509309138401</v>
      </c>
      <c r="M10" s="46">
        <f>GEW!$E$12+($F10-GEW!$E$12)*SUM(Fasering!$D$5:$D$9)</f>
        <v>2201.3105807014153</v>
      </c>
      <c r="N10" s="46">
        <f>GEW!$E$12+($F10-GEW!$E$12)*SUM(Fasering!$D$5:$D$10)</f>
        <v>2303.2405743790914</v>
      </c>
      <c r="O10" s="76">
        <f>GEW!$E$12+($F10-GEW!$E$12)*SUM(Fasering!$D$5:$D$11)</f>
        <v>2405.4002241666667</v>
      </c>
      <c r="P10" s="126">
        <f t="shared" ref="P10:P37" si="4">((B10&lt;19968.2)*913.03+(B10&gt;19968.2)*(B10&lt;20424.71)*(20424.71-B10+456.51)+(B10&gt;20424.71)*(B10&lt;22659.62)*456.51+(B10&gt;22659.62)*(B10&lt;23116.13)*(23116.13-B10))/12*$O$4</f>
        <v>37.589448000000033</v>
      </c>
      <c r="Q10" s="128">
        <f t="shared" ref="Q10:Q37" si="5">P10/40.3399</f>
        <v>0.93181807590004018</v>
      </c>
      <c r="R10" s="46">
        <f>$P10*SUM(Fasering!$D$5)</f>
        <v>0</v>
      </c>
      <c r="S10" s="46">
        <f>$P10*SUM(Fasering!$D$5:$D$6)</f>
        <v>9.7192664749811435</v>
      </c>
      <c r="T10" s="46">
        <f>$P10*SUM(Fasering!$D$5:$D$7)</f>
        <v>15.295810007245333</v>
      </c>
      <c r="U10" s="46">
        <f>$P10*SUM(Fasering!$D$5:$D$8)</f>
        <v>20.872353539509522</v>
      </c>
      <c r="V10" s="46">
        <f>$P10*SUM(Fasering!$D$5:$D$9)</f>
        <v>26.448897071773711</v>
      </c>
      <c r="W10" s="46">
        <f>$P10*SUM(Fasering!$D$5:$D$10)</f>
        <v>32.012904467735851</v>
      </c>
      <c r="X10" s="76">
        <f>$P10*SUM(Fasering!$D$5:$D$11)</f>
        <v>37.589448000000033</v>
      </c>
      <c r="Y10" s="126">
        <f t="shared" ref="Y10:Y37" si="6">((B10&lt;19968.2)*456.51+(B10&gt;19968.2)*(B10&lt;20196.46)*(20196.46-B10+228.26)+(B10&gt;20196.46)*(B10&lt;22659.62)*228.26+(B10&gt;22659.62)*(B10&lt;22887.88)*(22887.88-B10))/12*$O$4</f>
        <v>13.467227166666698</v>
      </c>
      <c r="Z10" s="128">
        <f t="shared" ref="Z10:Z37" si="7">Y10/40.3399</f>
        <v>0.33384384112669335</v>
      </c>
      <c r="AA10" s="75">
        <f>$Y10*SUM(Fasering!$D$5)</f>
        <v>0</v>
      </c>
      <c r="AB10" s="46">
        <f>$Y10*SUM(Fasering!$D$5:$D$6)</f>
        <v>3.4821359843309971</v>
      </c>
      <c r="AC10" s="46">
        <f>$Y10*SUM(Fasering!$D$5:$D$7)</f>
        <v>5.4800524888193758</v>
      </c>
      <c r="AD10" s="46">
        <f>$Y10*SUM(Fasering!$D$5:$D$8)</f>
        <v>7.4779689933077549</v>
      </c>
      <c r="AE10" s="46">
        <f>$Y10*SUM(Fasering!$D$5:$D$9)</f>
        <v>9.4758854977961331</v>
      </c>
      <c r="AF10" s="46">
        <f>$Y10*SUM(Fasering!$D$5:$D$10)</f>
        <v>11.469310662178319</v>
      </c>
      <c r="AG10" s="76">
        <f>$Y10*SUM(Fasering!$D$5:$D$11)</f>
        <v>13.467227166666698</v>
      </c>
      <c r="AH10" s="5">
        <f>($AK$3+(I10+R10)*12*7.57%)*SUM(Fasering!$D$5)</f>
        <v>0</v>
      </c>
      <c r="AI10" s="9">
        <f>($AK$3+(J10+S10)*12*7.57%)*SUM(Fasering!$D$5:$D$6)</f>
        <v>480.58045057065408</v>
      </c>
      <c r="AJ10" s="9">
        <f>($AK$3+(K10+T10)*12*7.57%)*SUM(Fasering!$D$5:$D$7)</f>
        <v>796.14317748319706</v>
      </c>
      <c r="AK10" s="9">
        <f>($AK$3+(L10+U10)*12*7.57%)*SUM(Fasering!$D$5:$D$8)</f>
        <v>1140.7439843190675</v>
      </c>
      <c r="AL10" s="9">
        <f>($AK$3+(M10+V10)*12*7.57%)*SUM(Fasering!$D$5:$D$9)</f>
        <v>1514.3828710782643</v>
      </c>
      <c r="AM10" s="9">
        <f>($AK$3+(N10+W10)*12*7.57%)*SUM(Fasering!$D$5:$D$10)</f>
        <v>1916.1220495399905</v>
      </c>
      <c r="AN10" s="87">
        <f>($AK$3+(O10+X10)*12*7.57%)*SUM(Fasering!$D$5:$D$11)</f>
        <v>2347.7718181962005</v>
      </c>
      <c r="AO10" s="5">
        <f>($AK$3+(I10+AA10)*12*7.57%)*SUM(Fasering!$D$5)</f>
        <v>0</v>
      </c>
      <c r="AP10" s="9">
        <f>($AK$3+(J10+AB10)*12*7.57%)*SUM(Fasering!$D$5:$D$6)</f>
        <v>479.11547798713525</v>
      </c>
      <c r="AQ10" s="9">
        <f>($AK$3+(K10+AC10)*12*7.57%)*SUM(Fasering!$D$5:$D$7)</f>
        <v>792.51484163871771</v>
      </c>
      <c r="AR10" s="9">
        <f>($AK$3+(L10+AD10)*12*7.57%)*SUM(Fasering!$D$5:$D$8)</f>
        <v>1133.9877397396676</v>
      </c>
      <c r="AS10" s="9">
        <f>($AK$3+(M10+AE10)*12*7.57%)*SUM(Fasering!$D$5:$D$9)</f>
        <v>1503.5341722899836</v>
      </c>
      <c r="AT10" s="9">
        <f>($AK$3+(N10+AF10)*12*7.57%)*SUM(Fasering!$D$5:$D$10)</f>
        <v>1900.2288009820736</v>
      </c>
      <c r="AU10" s="87">
        <f>($AK$3+(O10+AG10)*12*7.57%)*SUM(Fasering!$D$5:$D$11)</f>
        <v>2325.8591927912003</v>
      </c>
    </row>
    <row r="11" spans="1:47" ht="15" x14ac:dyDescent="0.3">
      <c r="A11" s="33">
        <f t="shared" ref="A11:A37" si="8">+A10+1</f>
        <v>1</v>
      </c>
      <c r="B11" s="126">
        <v>23145.78</v>
      </c>
      <c r="C11" s="127"/>
      <c r="D11" s="126">
        <f t="shared" si="0"/>
        <v>29353.478196</v>
      </c>
      <c r="E11" s="128">
        <f t="shared" si="1"/>
        <v>727.65371743608682</v>
      </c>
      <c r="F11" s="126">
        <f t="shared" si="2"/>
        <v>2446.1231829999997</v>
      </c>
      <c r="G11" s="128">
        <f t="shared" si="3"/>
        <v>60.637809786340561</v>
      </c>
      <c r="H11" s="46">
        <f>'L4'!$H$10</f>
        <v>1609.3</v>
      </c>
      <c r="I11" s="46">
        <f>GEW!$E$12+($F11-GEW!$E$12)*SUM(Fasering!$D$5)</f>
        <v>1716.7792493333334</v>
      </c>
      <c r="J11" s="46">
        <f>GEW!$E$12+($F11-GEW!$E$12)*SUM(Fasering!$D$5:$D$6)</f>
        <v>1905.361109945314</v>
      </c>
      <c r="K11" s="46">
        <f>GEW!$E$12+($F11-GEW!$E$12)*SUM(Fasering!$D$5:$D$7)</f>
        <v>2013.5621720115878</v>
      </c>
      <c r="L11" s="46">
        <f>GEW!$E$12+($F11-GEW!$E$12)*SUM(Fasering!$D$5:$D$8)</f>
        <v>2121.7632340778614</v>
      </c>
      <c r="M11" s="46">
        <f>GEW!$E$12+($F11-GEW!$E$12)*SUM(Fasering!$D$5:$D$9)</f>
        <v>2229.964296144135</v>
      </c>
      <c r="N11" s="46">
        <f>GEW!$E$12+($F11-GEW!$E$12)*SUM(Fasering!$D$5:$D$10)</f>
        <v>2337.9221209337261</v>
      </c>
      <c r="O11" s="76">
        <f>GEW!$E$12+($F11-GEW!$E$12)*SUM(Fasering!$D$5:$D$11)</f>
        <v>2446.1231829999997</v>
      </c>
      <c r="P11" s="126">
        <f t="shared" si="4"/>
        <v>0</v>
      </c>
      <c r="Q11" s="128">
        <f t="shared" si="5"/>
        <v>0</v>
      </c>
      <c r="R11" s="46">
        <f>$P11*SUM(Fasering!$D$5)</f>
        <v>0</v>
      </c>
      <c r="S11" s="46">
        <f>$P11*SUM(Fasering!$D$5:$D$6)</f>
        <v>0</v>
      </c>
      <c r="T11" s="46">
        <f>$P11*SUM(Fasering!$D$5:$D$7)</f>
        <v>0</v>
      </c>
      <c r="U11" s="46">
        <f>$P11*SUM(Fasering!$D$5:$D$8)</f>
        <v>0</v>
      </c>
      <c r="V11" s="46">
        <f>$P11*SUM(Fasering!$D$5:$D$9)</f>
        <v>0</v>
      </c>
      <c r="W11" s="46">
        <f>$P11*SUM(Fasering!$D$5:$D$10)</f>
        <v>0</v>
      </c>
      <c r="X11" s="76">
        <f>$P11*SUM(Fasering!$D$5:$D$11)</f>
        <v>0</v>
      </c>
      <c r="Y11" s="126">
        <f t="shared" si="6"/>
        <v>0</v>
      </c>
      <c r="Z11" s="128">
        <f t="shared" si="7"/>
        <v>0</v>
      </c>
      <c r="AA11" s="75">
        <f>$Y11*SUM(Fasering!$D$5)</f>
        <v>0</v>
      </c>
      <c r="AB11" s="46">
        <f>$Y11*SUM(Fasering!$D$5:$D$6)</f>
        <v>0</v>
      </c>
      <c r="AC11" s="46">
        <f>$Y11*SUM(Fasering!$D$5:$D$7)</f>
        <v>0</v>
      </c>
      <c r="AD11" s="46">
        <f>$Y11*SUM(Fasering!$D$5:$D$8)</f>
        <v>0</v>
      </c>
      <c r="AE11" s="46">
        <f>$Y11*SUM(Fasering!$D$5:$D$9)</f>
        <v>0</v>
      </c>
      <c r="AF11" s="46">
        <f>$Y11*SUM(Fasering!$D$5:$D$10)</f>
        <v>0</v>
      </c>
      <c r="AG11" s="76">
        <f>$Y11*SUM(Fasering!$D$5:$D$11)</f>
        <v>0</v>
      </c>
      <c r="AH11" s="5">
        <f>($AK$3+(I11+R11)*12*7.57%)*SUM(Fasering!$D$5)</f>
        <v>0</v>
      </c>
      <c r="AI11" s="9">
        <f>($AK$3+(J11+S11)*12*7.57%)*SUM(Fasering!$D$5:$D$6)</f>
        <v>480.77075259519438</v>
      </c>
      <c r="AJ11" s="9">
        <f>($AK$3+(K11+T11)*12*7.57%)*SUM(Fasering!$D$5:$D$7)</f>
        <v>796.61450347570008</v>
      </c>
      <c r="AK11" s="9">
        <f>($AK$3+(L11+U11)*12*7.57%)*SUM(Fasering!$D$5:$D$8)</f>
        <v>1141.6216301099946</v>
      </c>
      <c r="AL11" s="9">
        <f>($AK$3+(M11+V11)*12*7.57%)*SUM(Fasering!$D$5:$D$9)</f>
        <v>1515.7921324980782</v>
      </c>
      <c r="AM11" s="9">
        <f>($AK$3+(N11+W11)*12*7.57%)*SUM(Fasering!$D$5:$D$10)</f>
        <v>1918.1866051576994</v>
      </c>
      <c r="AN11" s="87">
        <f>($AK$3+(O11+X11)*12*7.57%)*SUM(Fasering!$D$5:$D$11)</f>
        <v>2350.6182994371998</v>
      </c>
      <c r="AO11" s="5">
        <f>($AK$3+(I11+AA11)*12*7.57%)*SUM(Fasering!$D$5)</f>
        <v>0</v>
      </c>
      <c r="AP11" s="9">
        <f>($AK$3+(J11+AB11)*12*7.57%)*SUM(Fasering!$D$5:$D$6)</f>
        <v>480.77075259519438</v>
      </c>
      <c r="AQ11" s="9">
        <f>($AK$3+(K11+AC11)*12*7.57%)*SUM(Fasering!$D$5:$D$7)</f>
        <v>796.61450347570008</v>
      </c>
      <c r="AR11" s="9">
        <f>($AK$3+(L11+AD11)*12*7.57%)*SUM(Fasering!$D$5:$D$8)</f>
        <v>1141.6216301099946</v>
      </c>
      <c r="AS11" s="9">
        <f>($AK$3+(M11+AE11)*12*7.57%)*SUM(Fasering!$D$5:$D$9)</f>
        <v>1515.7921324980782</v>
      </c>
      <c r="AT11" s="9">
        <f>($AK$3+(N11+AF11)*12*7.57%)*SUM(Fasering!$D$5:$D$10)</f>
        <v>1918.1866051576994</v>
      </c>
      <c r="AU11" s="87">
        <f>($AK$3+(O11+AG11)*12*7.57%)*SUM(Fasering!$D$5:$D$11)</f>
        <v>2350.6182994371998</v>
      </c>
    </row>
    <row r="12" spans="1:47" ht="15" x14ac:dyDescent="0.3">
      <c r="A12" s="33">
        <f t="shared" si="8"/>
        <v>2</v>
      </c>
      <c r="B12" s="126">
        <v>23531.08</v>
      </c>
      <c r="C12" s="127"/>
      <c r="D12" s="126">
        <f t="shared" si="0"/>
        <v>29842.115656000002</v>
      </c>
      <c r="E12" s="128">
        <f t="shared" si="1"/>
        <v>739.76672366565117</v>
      </c>
      <c r="F12" s="126">
        <f t="shared" si="2"/>
        <v>2486.8429713333335</v>
      </c>
      <c r="G12" s="128">
        <f t="shared" si="3"/>
        <v>61.647226972137595</v>
      </c>
      <c r="H12" s="46">
        <f>'L4'!$H$10</f>
        <v>1609.3</v>
      </c>
      <c r="I12" s="46">
        <f>GEW!$E$12+($F12-GEW!$E$12)*SUM(Fasering!$D$5)</f>
        <v>1716.7792493333334</v>
      </c>
      <c r="J12" s="46">
        <f>GEW!$E$12+($F12-GEW!$E$12)*SUM(Fasering!$D$5:$D$6)</f>
        <v>1915.8897687757524</v>
      </c>
      <c r="K12" s="46">
        <f>GEW!$E$12+($F12-GEW!$E$12)*SUM(Fasering!$D$5:$D$7)</f>
        <v>2030.1317727644882</v>
      </c>
      <c r="L12" s="46">
        <f>GEW!$E$12+($F12-GEW!$E$12)*SUM(Fasering!$D$5:$D$8)</f>
        <v>2144.3737767532243</v>
      </c>
      <c r="M12" s="46">
        <f>GEW!$E$12+($F12-GEW!$E$12)*SUM(Fasering!$D$5:$D$9)</f>
        <v>2258.6157807419604</v>
      </c>
      <c r="N12" s="46">
        <f>GEW!$E$12+($F12-GEW!$E$12)*SUM(Fasering!$D$5:$D$10)</f>
        <v>2372.6009673445974</v>
      </c>
      <c r="O12" s="76">
        <f>GEW!$E$12+($F12-GEW!$E$12)*SUM(Fasering!$D$5:$D$11)</f>
        <v>2486.8429713333335</v>
      </c>
      <c r="P12" s="126">
        <f t="shared" si="4"/>
        <v>0</v>
      </c>
      <c r="Q12" s="128">
        <f t="shared" si="5"/>
        <v>0</v>
      </c>
      <c r="R12" s="46">
        <f>$P12*SUM(Fasering!$D$5)</f>
        <v>0</v>
      </c>
      <c r="S12" s="46">
        <f>$P12*SUM(Fasering!$D$5:$D$6)</f>
        <v>0</v>
      </c>
      <c r="T12" s="46">
        <f>$P12*SUM(Fasering!$D$5:$D$7)</f>
        <v>0</v>
      </c>
      <c r="U12" s="46">
        <f>$P12*SUM(Fasering!$D$5:$D$8)</f>
        <v>0</v>
      </c>
      <c r="V12" s="46">
        <f>$P12*SUM(Fasering!$D$5:$D$9)</f>
        <v>0</v>
      </c>
      <c r="W12" s="46">
        <f>$P12*SUM(Fasering!$D$5:$D$10)</f>
        <v>0</v>
      </c>
      <c r="X12" s="76">
        <f>$P12*SUM(Fasering!$D$5:$D$11)</f>
        <v>0</v>
      </c>
      <c r="Y12" s="126">
        <f t="shared" si="6"/>
        <v>0</v>
      </c>
      <c r="Z12" s="128">
        <f t="shared" si="7"/>
        <v>0</v>
      </c>
      <c r="AA12" s="75">
        <f>$Y12*SUM(Fasering!$D$5)</f>
        <v>0</v>
      </c>
      <c r="AB12" s="46">
        <f>$Y12*SUM(Fasering!$D$5:$D$6)</f>
        <v>0</v>
      </c>
      <c r="AC12" s="46">
        <f>$Y12*SUM(Fasering!$D$5:$D$7)</f>
        <v>0</v>
      </c>
      <c r="AD12" s="46">
        <f>$Y12*SUM(Fasering!$D$5:$D$8)</f>
        <v>0</v>
      </c>
      <c r="AE12" s="46">
        <f>$Y12*SUM(Fasering!$D$5:$D$9)</f>
        <v>0</v>
      </c>
      <c r="AF12" s="46">
        <f>$Y12*SUM(Fasering!$D$5:$D$10)</f>
        <v>0</v>
      </c>
      <c r="AG12" s="76">
        <f>$Y12*SUM(Fasering!$D$5:$D$11)</f>
        <v>0</v>
      </c>
      <c r="AH12" s="5">
        <f>($AK$3+(I12+R12)*12*7.57%)*SUM(Fasering!$D$5)</f>
        <v>0</v>
      </c>
      <c r="AI12" s="9">
        <f>($AK$3+(J12+S12)*12*7.57%)*SUM(Fasering!$D$5:$D$6)</f>
        <v>483.24371617210477</v>
      </c>
      <c r="AJ12" s="9">
        <f>($AK$3+(K12+T12)*12*7.57%)*SUM(Fasering!$D$5:$D$7)</f>
        <v>802.73935692971065</v>
      </c>
      <c r="AK12" s="9">
        <f>($AK$3+(L12+U12)*12*7.57%)*SUM(Fasering!$D$5:$D$8)</f>
        <v>1153.0265853627564</v>
      </c>
      <c r="AL12" s="9">
        <f>($AK$3+(M12+V12)*12*7.57%)*SUM(Fasering!$D$5:$D$9)</f>
        <v>1534.1054014712413</v>
      </c>
      <c r="AM12" s="9">
        <f>($AK$3+(N12+W12)*12*7.57%)*SUM(Fasering!$D$5:$D$10)</f>
        <v>1945.0153835557956</v>
      </c>
      <c r="AN12" s="87">
        <f>($AK$3+(O12+X12)*12*7.57%)*SUM(Fasering!$D$5:$D$11)</f>
        <v>2387.6081551592001</v>
      </c>
      <c r="AO12" s="5">
        <f>($AK$3+(I12+AA12)*12*7.57%)*SUM(Fasering!$D$5)</f>
        <v>0</v>
      </c>
      <c r="AP12" s="9">
        <f>($AK$3+(J12+AB12)*12*7.57%)*SUM(Fasering!$D$5:$D$6)</f>
        <v>483.24371617210477</v>
      </c>
      <c r="AQ12" s="9">
        <f>($AK$3+(K12+AC12)*12*7.57%)*SUM(Fasering!$D$5:$D$7)</f>
        <v>802.73935692971065</v>
      </c>
      <c r="AR12" s="9">
        <f>($AK$3+(L12+AD12)*12*7.57%)*SUM(Fasering!$D$5:$D$8)</f>
        <v>1153.0265853627564</v>
      </c>
      <c r="AS12" s="9">
        <f>($AK$3+(M12+AE12)*12*7.57%)*SUM(Fasering!$D$5:$D$9)</f>
        <v>1534.1054014712413</v>
      </c>
      <c r="AT12" s="9">
        <f>($AK$3+(N12+AF12)*12*7.57%)*SUM(Fasering!$D$5:$D$10)</f>
        <v>1945.0153835557956</v>
      </c>
      <c r="AU12" s="87">
        <f>($AK$3+(O12+AG12)*12*7.57%)*SUM(Fasering!$D$5:$D$11)</f>
        <v>2387.6081551592001</v>
      </c>
    </row>
    <row r="13" spans="1:47" ht="15" x14ac:dyDescent="0.3">
      <c r="A13" s="33">
        <f t="shared" si="8"/>
        <v>3</v>
      </c>
      <c r="B13" s="126">
        <v>23915.97</v>
      </c>
      <c r="C13" s="127"/>
      <c r="D13" s="126">
        <f t="shared" si="0"/>
        <v>30330.233154000001</v>
      </c>
      <c r="E13" s="128">
        <f t="shared" si="1"/>
        <v>751.86684037392263</v>
      </c>
      <c r="F13" s="126">
        <f t="shared" si="2"/>
        <v>2527.5194295000001</v>
      </c>
      <c r="G13" s="128">
        <f t="shared" si="3"/>
        <v>62.655570031160217</v>
      </c>
      <c r="H13" s="46">
        <f>'L4'!$H$10</f>
        <v>1609.3</v>
      </c>
      <c r="I13" s="46">
        <f>GEW!$E$12+($F13-GEW!$E$12)*SUM(Fasering!$D$5)</f>
        <v>1716.7792493333334</v>
      </c>
      <c r="J13" s="46">
        <f>GEW!$E$12+($F13-GEW!$E$12)*SUM(Fasering!$D$5:$D$6)</f>
        <v>1926.4072239982993</v>
      </c>
      <c r="K13" s="46">
        <f>GEW!$E$12+($F13-GEW!$E$12)*SUM(Fasering!$D$5:$D$7)</f>
        <v>2046.6837417076076</v>
      </c>
      <c r="L13" s="46">
        <f>GEW!$E$12+($F13-GEW!$E$12)*SUM(Fasering!$D$5:$D$8)</f>
        <v>2166.960259416916</v>
      </c>
      <c r="M13" s="46">
        <f>GEW!$E$12+($F13-GEW!$E$12)*SUM(Fasering!$D$5:$D$9)</f>
        <v>2287.2367771262243</v>
      </c>
      <c r="N13" s="46">
        <f>GEW!$E$12+($F13-GEW!$E$12)*SUM(Fasering!$D$5:$D$10)</f>
        <v>2407.2429117906918</v>
      </c>
      <c r="O13" s="76">
        <f>GEW!$E$12+($F13-GEW!$E$12)*SUM(Fasering!$D$5:$D$11)</f>
        <v>2527.5194295000001</v>
      </c>
      <c r="P13" s="126">
        <f t="shared" si="4"/>
        <v>0</v>
      </c>
      <c r="Q13" s="128">
        <f t="shared" si="5"/>
        <v>0</v>
      </c>
      <c r="R13" s="46">
        <f>$P13*SUM(Fasering!$D$5)</f>
        <v>0</v>
      </c>
      <c r="S13" s="46">
        <f>$P13*SUM(Fasering!$D$5:$D$6)</f>
        <v>0</v>
      </c>
      <c r="T13" s="46">
        <f>$P13*SUM(Fasering!$D$5:$D$7)</f>
        <v>0</v>
      </c>
      <c r="U13" s="46">
        <f>$P13*SUM(Fasering!$D$5:$D$8)</f>
        <v>0</v>
      </c>
      <c r="V13" s="46">
        <f>$P13*SUM(Fasering!$D$5:$D$9)</f>
        <v>0</v>
      </c>
      <c r="W13" s="46">
        <f>$P13*SUM(Fasering!$D$5:$D$10)</f>
        <v>0</v>
      </c>
      <c r="X13" s="76">
        <f>$P13*SUM(Fasering!$D$5:$D$11)</f>
        <v>0</v>
      </c>
      <c r="Y13" s="126">
        <f t="shared" si="6"/>
        <v>0</v>
      </c>
      <c r="Z13" s="128">
        <f t="shared" si="7"/>
        <v>0</v>
      </c>
      <c r="AA13" s="75">
        <f>$Y13*SUM(Fasering!$D$5)</f>
        <v>0</v>
      </c>
      <c r="AB13" s="46">
        <f>$Y13*SUM(Fasering!$D$5:$D$6)</f>
        <v>0</v>
      </c>
      <c r="AC13" s="46">
        <f>$Y13*SUM(Fasering!$D$5:$D$7)</f>
        <v>0</v>
      </c>
      <c r="AD13" s="46">
        <f>$Y13*SUM(Fasering!$D$5:$D$8)</f>
        <v>0</v>
      </c>
      <c r="AE13" s="46">
        <f>$Y13*SUM(Fasering!$D$5:$D$9)</f>
        <v>0</v>
      </c>
      <c r="AF13" s="46">
        <f>$Y13*SUM(Fasering!$D$5:$D$10)</f>
        <v>0</v>
      </c>
      <c r="AG13" s="76">
        <f>$Y13*SUM(Fasering!$D$5:$D$11)</f>
        <v>0</v>
      </c>
      <c r="AH13" s="5">
        <f>($AK$3+(I13+R13)*12*7.57%)*SUM(Fasering!$D$5)</f>
        <v>0</v>
      </c>
      <c r="AI13" s="9">
        <f>($AK$3+(J13+S13)*12*7.57%)*SUM(Fasering!$D$5:$D$6)</f>
        <v>485.71404825390351</v>
      </c>
      <c r="AJ13" s="9">
        <f>($AK$3+(K13+T13)*12*7.57%)*SUM(Fasering!$D$5:$D$7)</f>
        <v>808.85769289107623</v>
      </c>
      <c r="AK13" s="9">
        <f>($AK$3+(L13+U13)*12*7.57%)*SUM(Fasering!$D$5:$D$8)</f>
        <v>1164.4194045354409</v>
      </c>
      <c r="AL13" s="9">
        <f>($AK$3+(M13+V13)*12*7.57%)*SUM(Fasering!$D$5:$D$9)</f>
        <v>1552.3991831869973</v>
      </c>
      <c r="AM13" s="9">
        <f>($AK$3+(N13+W13)*12*7.57%)*SUM(Fasering!$D$5:$D$10)</f>
        <v>1971.8156132927359</v>
      </c>
      <c r="AN13" s="87">
        <f>($AK$3+(O13+X13)*12*7.57%)*SUM(Fasering!$D$5:$D$11)</f>
        <v>2424.5586497578001</v>
      </c>
      <c r="AO13" s="5">
        <f>($AK$3+(I13+AA13)*12*7.57%)*SUM(Fasering!$D$5)</f>
        <v>0</v>
      </c>
      <c r="AP13" s="9">
        <f>($AK$3+(J13+AB13)*12*7.57%)*SUM(Fasering!$D$5:$D$6)</f>
        <v>485.71404825390351</v>
      </c>
      <c r="AQ13" s="9">
        <f>($AK$3+(K13+AC13)*12*7.57%)*SUM(Fasering!$D$5:$D$7)</f>
        <v>808.85769289107623</v>
      </c>
      <c r="AR13" s="9">
        <f>($AK$3+(L13+AD13)*12*7.57%)*SUM(Fasering!$D$5:$D$8)</f>
        <v>1164.4194045354409</v>
      </c>
      <c r="AS13" s="9">
        <f>($AK$3+(M13+AE13)*12*7.57%)*SUM(Fasering!$D$5:$D$9)</f>
        <v>1552.3991831869973</v>
      </c>
      <c r="AT13" s="9">
        <f>($AK$3+(N13+AF13)*12*7.57%)*SUM(Fasering!$D$5:$D$10)</f>
        <v>1971.8156132927359</v>
      </c>
      <c r="AU13" s="87">
        <f>($AK$3+(O13+AG13)*12*7.57%)*SUM(Fasering!$D$5:$D$11)</f>
        <v>2424.5586497578001</v>
      </c>
    </row>
    <row r="14" spans="1:47" ht="15" x14ac:dyDescent="0.3">
      <c r="A14" s="33">
        <f t="shared" si="8"/>
        <v>4</v>
      </c>
      <c r="B14" s="126">
        <v>24408.04</v>
      </c>
      <c r="C14" s="127"/>
      <c r="D14" s="126">
        <f t="shared" si="0"/>
        <v>30954.276328</v>
      </c>
      <c r="E14" s="128">
        <f t="shared" si="1"/>
        <v>767.33646657527663</v>
      </c>
      <c r="F14" s="126">
        <f t="shared" si="2"/>
        <v>2579.5230273333332</v>
      </c>
      <c r="G14" s="128">
        <f t="shared" si="3"/>
        <v>63.944705547939712</v>
      </c>
      <c r="H14" s="46">
        <f>'L4'!$H$10</f>
        <v>1609.3</v>
      </c>
      <c r="I14" s="46">
        <f>GEW!$E$12+($F14-GEW!$E$12)*SUM(Fasering!$D$5)</f>
        <v>1716.7792493333334</v>
      </c>
      <c r="J14" s="46">
        <f>GEW!$E$12+($F14-GEW!$E$12)*SUM(Fasering!$D$5:$D$6)</f>
        <v>1939.8534662788434</v>
      </c>
      <c r="K14" s="46">
        <f>GEW!$E$12+($F14-GEW!$E$12)*SUM(Fasering!$D$5:$D$7)</f>
        <v>2067.8449237540121</v>
      </c>
      <c r="L14" s="46">
        <f>GEW!$E$12+($F14-GEW!$E$12)*SUM(Fasering!$D$5:$D$8)</f>
        <v>2195.8363812291809</v>
      </c>
      <c r="M14" s="46">
        <f>GEW!$E$12+($F14-GEW!$E$12)*SUM(Fasering!$D$5:$D$9)</f>
        <v>2323.8278387043492</v>
      </c>
      <c r="N14" s="46">
        <f>GEW!$E$12+($F14-GEW!$E$12)*SUM(Fasering!$D$5:$D$10)</f>
        <v>2451.5315698581644</v>
      </c>
      <c r="O14" s="76">
        <f>GEW!$E$12+($F14-GEW!$E$12)*SUM(Fasering!$D$5:$D$11)</f>
        <v>2579.5230273333332</v>
      </c>
      <c r="P14" s="126">
        <f t="shared" si="4"/>
        <v>0</v>
      </c>
      <c r="Q14" s="128">
        <f t="shared" si="5"/>
        <v>0</v>
      </c>
      <c r="R14" s="46">
        <f>$P14*SUM(Fasering!$D$5)</f>
        <v>0</v>
      </c>
      <c r="S14" s="46">
        <f>$P14*SUM(Fasering!$D$5:$D$6)</f>
        <v>0</v>
      </c>
      <c r="T14" s="46">
        <f>$P14*SUM(Fasering!$D$5:$D$7)</f>
        <v>0</v>
      </c>
      <c r="U14" s="46">
        <f>$P14*SUM(Fasering!$D$5:$D$8)</f>
        <v>0</v>
      </c>
      <c r="V14" s="46">
        <f>$P14*SUM(Fasering!$D$5:$D$9)</f>
        <v>0</v>
      </c>
      <c r="W14" s="46">
        <f>$P14*SUM(Fasering!$D$5:$D$10)</f>
        <v>0</v>
      </c>
      <c r="X14" s="76">
        <f>$P14*SUM(Fasering!$D$5:$D$11)</f>
        <v>0</v>
      </c>
      <c r="Y14" s="126">
        <f t="shared" si="6"/>
        <v>0</v>
      </c>
      <c r="Z14" s="128">
        <f t="shared" si="7"/>
        <v>0</v>
      </c>
      <c r="AA14" s="75">
        <f>$Y14*SUM(Fasering!$D$5)</f>
        <v>0</v>
      </c>
      <c r="AB14" s="46">
        <f>$Y14*SUM(Fasering!$D$5:$D$6)</f>
        <v>0</v>
      </c>
      <c r="AC14" s="46">
        <f>$Y14*SUM(Fasering!$D$5:$D$7)</f>
        <v>0</v>
      </c>
      <c r="AD14" s="46">
        <f>$Y14*SUM(Fasering!$D$5:$D$8)</f>
        <v>0</v>
      </c>
      <c r="AE14" s="46">
        <f>$Y14*SUM(Fasering!$D$5:$D$9)</f>
        <v>0</v>
      </c>
      <c r="AF14" s="46">
        <f>$Y14*SUM(Fasering!$D$5:$D$10)</f>
        <v>0</v>
      </c>
      <c r="AG14" s="76">
        <f>$Y14*SUM(Fasering!$D$5:$D$11)</f>
        <v>0</v>
      </c>
      <c r="AH14" s="5">
        <f>($AK$3+(I14+R14)*12*7.57%)*SUM(Fasering!$D$5)</f>
        <v>0</v>
      </c>
      <c r="AI14" s="9">
        <f>($AK$3+(J14+S14)*12*7.57%)*SUM(Fasering!$D$5:$D$6)</f>
        <v>488.87229166758198</v>
      </c>
      <c r="AJ14" s="9">
        <f>($AK$3+(K14+T14)*12*7.57%)*SUM(Fasering!$D$5:$D$7)</f>
        <v>816.67979680780331</v>
      </c>
      <c r="AK14" s="9">
        <f>($AK$3+(L14+U14)*12*7.57%)*SUM(Fasering!$D$5:$D$8)</f>
        <v>1178.9847726414007</v>
      </c>
      <c r="AL14" s="9">
        <f>($AK$3+(M14+V14)*12*7.57%)*SUM(Fasering!$D$5:$D$9)</f>
        <v>1575.7872191683737</v>
      </c>
      <c r="AM14" s="9">
        <f>($AK$3+(N14+W14)*12*7.57%)*SUM(Fasering!$D$5:$D$10)</f>
        <v>2006.0788808410127</v>
      </c>
      <c r="AN14" s="87">
        <f>($AK$3+(O14+X14)*12*7.57%)*SUM(Fasering!$D$5:$D$11)</f>
        <v>2471.7987180296</v>
      </c>
      <c r="AO14" s="5">
        <f>($AK$3+(I14+AA14)*12*7.57%)*SUM(Fasering!$D$5)</f>
        <v>0</v>
      </c>
      <c r="AP14" s="9">
        <f>($AK$3+(J14+AB14)*12*7.57%)*SUM(Fasering!$D$5:$D$6)</f>
        <v>488.87229166758198</v>
      </c>
      <c r="AQ14" s="9">
        <f>($AK$3+(K14+AC14)*12*7.57%)*SUM(Fasering!$D$5:$D$7)</f>
        <v>816.67979680780331</v>
      </c>
      <c r="AR14" s="9">
        <f>($AK$3+(L14+AD14)*12*7.57%)*SUM(Fasering!$D$5:$D$8)</f>
        <v>1178.9847726414007</v>
      </c>
      <c r="AS14" s="9">
        <f>($AK$3+(M14+AE14)*12*7.57%)*SUM(Fasering!$D$5:$D$9)</f>
        <v>1575.7872191683737</v>
      </c>
      <c r="AT14" s="9">
        <f>($AK$3+(N14+AF14)*12*7.57%)*SUM(Fasering!$D$5:$D$10)</f>
        <v>2006.0788808410127</v>
      </c>
      <c r="AU14" s="87">
        <f>($AK$3+(O14+AG14)*12*7.57%)*SUM(Fasering!$D$5:$D$11)</f>
        <v>2471.7987180296</v>
      </c>
    </row>
    <row r="15" spans="1:47" ht="15" x14ac:dyDescent="0.3">
      <c r="A15" s="33">
        <f t="shared" si="8"/>
        <v>5</v>
      </c>
      <c r="B15" s="126">
        <v>24576.34</v>
      </c>
      <c r="C15" s="127"/>
      <c r="D15" s="126">
        <f t="shared" si="0"/>
        <v>31167.714388</v>
      </c>
      <c r="E15" s="128">
        <f t="shared" si="1"/>
        <v>772.6274578766928</v>
      </c>
      <c r="F15" s="126">
        <f t="shared" si="2"/>
        <v>2597.3095323333332</v>
      </c>
      <c r="G15" s="128">
        <f t="shared" si="3"/>
        <v>64.3856214897244</v>
      </c>
      <c r="H15" s="46">
        <f>'L4'!$H$10</f>
        <v>1609.3</v>
      </c>
      <c r="I15" s="46">
        <f>GEW!$E$12+($F15-GEW!$E$12)*SUM(Fasering!$D$5)</f>
        <v>1716.7792493333334</v>
      </c>
      <c r="J15" s="46">
        <f>GEW!$E$12+($F15-GEW!$E$12)*SUM(Fasering!$D$5:$D$6)</f>
        <v>1944.4524106888166</v>
      </c>
      <c r="K15" s="46">
        <f>GEW!$E$12+($F15-GEW!$E$12)*SUM(Fasering!$D$5:$D$7)</f>
        <v>2075.0825666471164</v>
      </c>
      <c r="L15" s="46">
        <f>GEW!$E$12+($F15-GEW!$E$12)*SUM(Fasering!$D$5:$D$8)</f>
        <v>2205.7127226054163</v>
      </c>
      <c r="M15" s="46">
        <f>GEW!$E$12+($F15-GEW!$E$12)*SUM(Fasering!$D$5:$D$9)</f>
        <v>2336.3428785637161</v>
      </c>
      <c r="N15" s="46">
        <f>GEW!$E$12+($F15-GEW!$E$12)*SUM(Fasering!$D$5:$D$10)</f>
        <v>2466.6793763750334</v>
      </c>
      <c r="O15" s="76">
        <f>GEW!$E$12+($F15-GEW!$E$12)*SUM(Fasering!$D$5:$D$11)</f>
        <v>2597.3095323333332</v>
      </c>
      <c r="P15" s="126">
        <f t="shared" si="4"/>
        <v>0</v>
      </c>
      <c r="Q15" s="128">
        <f t="shared" si="5"/>
        <v>0</v>
      </c>
      <c r="R15" s="46">
        <f>$P15*SUM(Fasering!$D$5)</f>
        <v>0</v>
      </c>
      <c r="S15" s="46">
        <f>$P15*SUM(Fasering!$D$5:$D$6)</f>
        <v>0</v>
      </c>
      <c r="T15" s="46">
        <f>$P15*SUM(Fasering!$D$5:$D$7)</f>
        <v>0</v>
      </c>
      <c r="U15" s="46">
        <f>$P15*SUM(Fasering!$D$5:$D$8)</f>
        <v>0</v>
      </c>
      <c r="V15" s="46">
        <f>$P15*SUM(Fasering!$D$5:$D$9)</f>
        <v>0</v>
      </c>
      <c r="W15" s="46">
        <f>$P15*SUM(Fasering!$D$5:$D$10)</f>
        <v>0</v>
      </c>
      <c r="X15" s="76">
        <f>$P15*SUM(Fasering!$D$5:$D$11)</f>
        <v>0</v>
      </c>
      <c r="Y15" s="126">
        <f t="shared" si="6"/>
        <v>0</v>
      </c>
      <c r="Z15" s="128">
        <f t="shared" si="7"/>
        <v>0</v>
      </c>
      <c r="AA15" s="75">
        <f>$Y15*SUM(Fasering!$D$5)</f>
        <v>0</v>
      </c>
      <c r="AB15" s="46">
        <f>$Y15*SUM(Fasering!$D$5:$D$6)</f>
        <v>0</v>
      </c>
      <c r="AC15" s="46">
        <f>$Y15*SUM(Fasering!$D$5:$D$7)</f>
        <v>0</v>
      </c>
      <c r="AD15" s="46">
        <f>$Y15*SUM(Fasering!$D$5:$D$8)</f>
        <v>0</v>
      </c>
      <c r="AE15" s="46">
        <f>$Y15*SUM(Fasering!$D$5:$D$9)</f>
        <v>0</v>
      </c>
      <c r="AF15" s="46">
        <f>$Y15*SUM(Fasering!$D$5:$D$10)</f>
        <v>0</v>
      </c>
      <c r="AG15" s="76">
        <f>$Y15*SUM(Fasering!$D$5:$D$11)</f>
        <v>0</v>
      </c>
      <c r="AH15" s="5">
        <f>($AK$3+(I15+R15)*12*7.57%)*SUM(Fasering!$D$5)</f>
        <v>0</v>
      </c>
      <c r="AI15" s="9">
        <f>($AK$3+(J15+S15)*12*7.57%)*SUM(Fasering!$D$5:$D$6)</f>
        <v>489.95248831952597</v>
      </c>
      <c r="AJ15" s="9">
        <f>($AK$3+(K15+T15)*12*7.57%)*SUM(Fasering!$D$5:$D$7)</f>
        <v>819.35514805698563</v>
      </c>
      <c r="AK15" s="9">
        <f>($AK$3+(L15+U15)*12*7.57%)*SUM(Fasering!$D$5:$D$8)</f>
        <v>1183.9664855119943</v>
      </c>
      <c r="AL15" s="9">
        <f>($AK$3+(M15+V15)*12*7.57%)*SUM(Fasering!$D$5:$D$9)</f>
        <v>1583.7865006845516</v>
      </c>
      <c r="AM15" s="9">
        <f>($AK$3+(N15+W15)*12*7.57%)*SUM(Fasering!$D$5:$D$10)</f>
        <v>2017.7977580909464</v>
      </c>
      <c r="AN15" s="87">
        <f>($AK$3+(O15+X15)*12*7.57%)*SUM(Fasering!$D$5:$D$11)</f>
        <v>2487.9559791716001</v>
      </c>
      <c r="AO15" s="5">
        <f>($AK$3+(I15+AA15)*12*7.57%)*SUM(Fasering!$D$5)</f>
        <v>0</v>
      </c>
      <c r="AP15" s="9">
        <f>($AK$3+(J15+AB15)*12*7.57%)*SUM(Fasering!$D$5:$D$6)</f>
        <v>489.95248831952597</v>
      </c>
      <c r="AQ15" s="9">
        <f>($AK$3+(K15+AC15)*12*7.57%)*SUM(Fasering!$D$5:$D$7)</f>
        <v>819.35514805698563</v>
      </c>
      <c r="AR15" s="9">
        <f>($AK$3+(L15+AD15)*12*7.57%)*SUM(Fasering!$D$5:$D$8)</f>
        <v>1183.9664855119943</v>
      </c>
      <c r="AS15" s="9">
        <f>($AK$3+(M15+AE15)*12*7.57%)*SUM(Fasering!$D$5:$D$9)</f>
        <v>1583.7865006845516</v>
      </c>
      <c r="AT15" s="9">
        <f>($AK$3+(N15+AF15)*12*7.57%)*SUM(Fasering!$D$5:$D$10)</f>
        <v>2017.7977580909464</v>
      </c>
      <c r="AU15" s="87">
        <f>($AK$3+(O15+AG15)*12*7.57%)*SUM(Fasering!$D$5:$D$11)</f>
        <v>2487.9559791716001</v>
      </c>
    </row>
    <row r="16" spans="1:47" ht="15" x14ac:dyDescent="0.3">
      <c r="A16" s="33">
        <f t="shared" si="8"/>
        <v>6</v>
      </c>
      <c r="B16" s="126">
        <v>25627.46</v>
      </c>
      <c r="C16" s="127"/>
      <c r="D16" s="126">
        <f t="shared" si="0"/>
        <v>32500.744771999998</v>
      </c>
      <c r="E16" s="128">
        <f t="shared" si="1"/>
        <v>805.67241792865127</v>
      </c>
      <c r="F16" s="126">
        <f t="shared" si="2"/>
        <v>2708.3953976666662</v>
      </c>
      <c r="G16" s="128">
        <f t="shared" si="3"/>
        <v>67.139368160720934</v>
      </c>
      <c r="H16" s="46">
        <f>'L4'!$H$10</f>
        <v>1609.3</v>
      </c>
      <c r="I16" s="46">
        <f>GEW!$E$12+($F16-GEW!$E$12)*SUM(Fasering!$D$5)</f>
        <v>1716.7792493333334</v>
      </c>
      <c r="J16" s="46">
        <f>GEW!$E$12+($F16-GEW!$E$12)*SUM(Fasering!$D$5:$D$6)</f>
        <v>1973.1751822171066</v>
      </c>
      <c r="K16" s="46">
        <f>GEW!$E$12+($F16-GEW!$E$12)*SUM(Fasering!$D$5:$D$7)</f>
        <v>2120.2853663963733</v>
      </c>
      <c r="L16" s="46">
        <f>GEW!$E$12+($F16-GEW!$E$12)*SUM(Fasering!$D$5:$D$8)</f>
        <v>2267.3955505756403</v>
      </c>
      <c r="M16" s="46">
        <f>GEW!$E$12+($F16-GEW!$E$12)*SUM(Fasering!$D$5:$D$9)</f>
        <v>2414.5057347549068</v>
      </c>
      <c r="N16" s="46">
        <f>GEW!$E$12+($F16-GEW!$E$12)*SUM(Fasering!$D$5:$D$10)</f>
        <v>2561.2852134873997</v>
      </c>
      <c r="O16" s="76">
        <f>GEW!$E$12+($F16-GEW!$E$12)*SUM(Fasering!$D$5:$D$11)</f>
        <v>2708.3953976666662</v>
      </c>
      <c r="P16" s="126">
        <f t="shared" si="4"/>
        <v>0</v>
      </c>
      <c r="Q16" s="128">
        <f t="shared" si="5"/>
        <v>0</v>
      </c>
      <c r="R16" s="46">
        <f>$P16*SUM(Fasering!$D$5)</f>
        <v>0</v>
      </c>
      <c r="S16" s="46">
        <f>$P16*SUM(Fasering!$D$5:$D$6)</f>
        <v>0</v>
      </c>
      <c r="T16" s="46">
        <f>$P16*SUM(Fasering!$D$5:$D$7)</f>
        <v>0</v>
      </c>
      <c r="U16" s="46">
        <f>$P16*SUM(Fasering!$D$5:$D$8)</f>
        <v>0</v>
      </c>
      <c r="V16" s="46">
        <f>$P16*SUM(Fasering!$D$5:$D$9)</f>
        <v>0</v>
      </c>
      <c r="W16" s="46">
        <f>$P16*SUM(Fasering!$D$5:$D$10)</f>
        <v>0</v>
      </c>
      <c r="X16" s="76">
        <f>$P16*SUM(Fasering!$D$5:$D$11)</f>
        <v>0</v>
      </c>
      <c r="Y16" s="126">
        <f t="shared" si="6"/>
        <v>0</v>
      </c>
      <c r="Z16" s="128">
        <f t="shared" si="7"/>
        <v>0</v>
      </c>
      <c r="AA16" s="75">
        <f>$Y16*SUM(Fasering!$D$5)</f>
        <v>0</v>
      </c>
      <c r="AB16" s="46">
        <f>$Y16*SUM(Fasering!$D$5:$D$6)</f>
        <v>0</v>
      </c>
      <c r="AC16" s="46">
        <f>$Y16*SUM(Fasering!$D$5:$D$7)</f>
        <v>0</v>
      </c>
      <c r="AD16" s="46">
        <f>$Y16*SUM(Fasering!$D$5:$D$8)</f>
        <v>0</v>
      </c>
      <c r="AE16" s="46">
        <f>$Y16*SUM(Fasering!$D$5:$D$9)</f>
        <v>0</v>
      </c>
      <c r="AF16" s="46">
        <f>$Y16*SUM(Fasering!$D$5:$D$10)</f>
        <v>0</v>
      </c>
      <c r="AG16" s="76">
        <f>$Y16*SUM(Fasering!$D$5:$D$11)</f>
        <v>0</v>
      </c>
      <c r="AH16" s="5">
        <f>($AK$3+(I16+R16)*12*7.57%)*SUM(Fasering!$D$5)</f>
        <v>0</v>
      </c>
      <c r="AI16" s="9">
        <f>($AK$3+(J16+S16)*12*7.57%)*SUM(Fasering!$D$5:$D$6)</f>
        <v>496.69887159220207</v>
      </c>
      <c r="AJ16" s="9">
        <f>($AK$3+(K16+T16)*12*7.57%)*SUM(Fasering!$D$5:$D$7)</f>
        <v>836.0640916401145</v>
      </c>
      <c r="AK16" s="9">
        <f>($AK$3+(L16+U16)*12*7.57%)*SUM(Fasering!$D$5:$D$8)</f>
        <v>1215.079842805746</v>
      </c>
      <c r="AL16" s="9">
        <f>($AK$3+(M16+V16)*12*7.57%)*SUM(Fasering!$D$5:$D$9)</f>
        <v>1633.7461250890965</v>
      </c>
      <c r="AM16" s="9">
        <f>($AK$3+(N16+W16)*12*7.57%)*SUM(Fasering!$D$5:$D$10)</f>
        <v>2090.988169587979</v>
      </c>
      <c r="AN16" s="87">
        <f>($AK$3+(O16+X16)*12*7.57%)*SUM(Fasering!$D$5:$D$11)</f>
        <v>2588.8663792403995</v>
      </c>
      <c r="AO16" s="5">
        <f>($AK$3+(I16+AA16)*12*7.57%)*SUM(Fasering!$D$5)</f>
        <v>0</v>
      </c>
      <c r="AP16" s="9">
        <f>($AK$3+(J16+AB16)*12*7.57%)*SUM(Fasering!$D$5:$D$6)</f>
        <v>496.69887159220207</v>
      </c>
      <c r="AQ16" s="9">
        <f>($AK$3+(K16+AC16)*12*7.57%)*SUM(Fasering!$D$5:$D$7)</f>
        <v>836.0640916401145</v>
      </c>
      <c r="AR16" s="9">
        <f>($AK$3+(L16+AD16)*12*7.57%)*SUM(Fasering!$D$5:$D$8)</f>
        <v>1215.079842805746</v>
      </c>
      <c r="AS16" s="9">
        <f>($AK$3+(M16+AE16)*12*7.57%)*SUM(Fasering!$D$5:$D$9)</f>
        <v>1633.7461250890965</v>
      </c>
      <c r="AT16" s="9">
        <f>($AK$3+(N16+AF16)*12*7.57%)*SUM(Fasering!$D$5:$D$10)</f>
        <v>2090.988169587979</v>
      </c>
      <c r="AU16" s="87">
        <f>($AK$3+(O16+AG16)*12*7.57%)*SUM(Fasering!$D$5:$D$11)</f>
        <v>2588.8663792403995</v>
      </c>
    </row>
    <row r="17" spans="1:47" ht="15" x14ac:dyDescent="0.3">
      <c r="A17" s="33">
        <f t="shared" si="8"/>
        <v>7</v>
      </c>
      <c r="B17" s="126">
        <v>25635.51</v>
      </c>
      <c r="C17" s="127"/>
      <c r="D17" s="126">
        <f t="shared" si="0"/>
        <v>32510.953781999997</v>
      </c>
      <c r="E17" s="128">
        <f t="shared" si="1"/>
        <v>805.92549267598577</v>
      </c>
      <c r="F17" s="126">
        <f t="shared" si="2"/>
        <v>2709.2461484999999</v>
      </c>
      <c r="G17" s="128">
        <f t="shared" si="3"/>
        <v>67.160457722998814</v>
      </c>
      <c r="H17" s="46">
        <f>'L4'!$H$10</f>
        <v>1609.3</v>
      </c>
      <c r="I17" s="46">
        <f>GEW!$E$12+($F17-GEW!$E$12)*SUM(Fasering!$D$5)</f>
        <v>1716.7792493333334</v>
      </c>
      <c r="J17" s="46">
        <f>GEW!$E$12+($F17-GEW!$E$12)*SUM(Fasering!$D$5:$D$6)</f>
        <v>1973.3951554939949</v>
      </c>
      <c r="K17" s="46">
        <f>GEW!$E$12+($F17-GEW!$E$12)*SUM(Fasering!$D$5:$D$7)</f>
        <v>2120.6315519298819</v>
      </c>
      <c r="L17" s="46">
        <f>GEW!$E$12+($F17-GEW!$E$12)*SUM(Fasering!$D$5:$D$8)</f>
        <v>2267.8679483657693</v>
      </c>
      <c r="M17" s="46">
        <f>GEW!$E$12+($F17-GEW!$E$12)*SUM(Fasering!$D$5:$D$9)</f>
        <v>2415.1043448016562</v>
      </c>
      <c r="N17" s="46">
        <f>GEW!$E$12+($F17-GEW!$E$12)*SUM(Fasering!$D$5:$D$10)</f>
        <v>2562.0097520641129</v>
      </c>
      <c r="O17" s="76">
        <f>GEW!$E$12+($F17-GEW!$E$12)*SUM(Fasering!$D$5:$D$11)</f>
        <v>2709.2461484999999</v>
      </c>
      <c r="P17" s="126">
        <f t="shared" si="4"/>
        <v>0</v>
      </c>
      <c r="Q17" s="128">
        <f t="shared" si="5"/>
        <v>0</v>
      </c>
      <c r="R17" s="46">
        <f>$P17*SUM(Fasering!$D$5)</f>
        <v>0</v>
      </c>
      <c r="S17" s="46">
        <f>$P17*SUM(Fasering!$D$5:$D$6)</f>
        <v>0</v>
      </c>
      <c r="T17" s="46">
        <f>$P17*SUM(Fasering!$D$5:$D$7)</f>
        <v>0</v>
      </c>
      <c r="U17" s="46">
        <f>$P17*SUM(Fasering!$D$5:$D$8)</f>
        <v>0</v>
      </c>
      <c r="V17" s="46">
        <f>$P17*SUM(Fasering!$D$5:$D$9)</f>
        <v>0</v>
      </c>
      <c r="W17" s="46">
        <f>$P17*SUM(Fasering!$D$5:$D$10)</f>
        <v>0</v>
      </c>
      <c r="X17" s="76">
        <f>$P17*SUM(Fasering!$D$5:$D$11)</f>
        <v>0</v>
      </c>
      <c r="Y17" s="126">
        <f t="shared" si="6"/>
        <v>0</v>
      </c>
      <c r="Z17" s="128">
        <f t="shared" si="7"/>
        <v>0</v>
      </c>
      <c r="AA17" s="75">
        <f>$Y17*SUM(Fasering!$D$5)</f>
        <v>0</v>
      </c>
      <c r="AB17" s="46">
        <f>$Y17*SUM(Fasering!$D$5:$D$6)</f>
        <v>0</v>
      </c>
      <c r="AC17" s="46">
        <f>$Y17*SUM(Fasering!$D$5:$D$7)</f>
        <v>0</v>
      </c>
      <c r="AD17" s="46">
        <f>$Y17*SUM(Fasering!$D$5:$D$8)</f>
        <v>0</v>
      </c>
      <c r="AE17" s="46">
        <f>$Y17*SUM(Fasering!$D$5:$D$9)</f>
        <v>0</v>
      </c>
      <c r="AF17" s="46">
        <f>$Y17*SUM(Fasering!$D$5:$D$10)</f>
        <v>0</v>
      </c>
      <c r="AG17" s="76">
        <f>$Y17*SUM(Fasering!$D$5:$D$11)</f>
        <v>0</v>
      </c>
      <c r="AH17" s="5">
        <f>($AK$3+(I17+R17)*12*7.57%)*SUM(Fasering!$D$5)</f>
        <v>0</v>
      </c>
      <c r="AI17" s="9">
        <f>($AK$3+(J17+S17)*12*7.57%)*SUM(Fasering!$D$5:$D$6)</f>
        <v>496.75053875232186</v>
      </c>
      <c r="AJ17" s="9">
        <f>($AK$3+(K17+T17)*12*7.57%)*SUM(Fasering!$D$5:$D$7)</f>
        <v>836.19205704448711</v>
      </c>
      <c r="AK17" s="9">
        <f>($AK$3+(L17+U17)*12*7.57%)*SUM(Fasering!$D$5:$D$8)</f>
        <v>1215.3181243779879</v>
      </c>
      <c r="AL17" s="9">
        <f>($AK$3+(M17+V17)*12*7.57%)*SUM(Fasering!$D$5:$D$9)</f>
        <v>1634.1287407528234</v>
      </c>
      <c r="AM17" s="9">
        <f>($AK$3+(N17+W17)*12*7.57%)*SUM(Fasering!$D$5:$D$10)</f>
        <v>2091.5486981789591</v>
      </c>
      <c r="AN17" s="87">
        <f>($AK$3+(O17+X17)*12*7.57%)*SUM(Fasering!$D$5:$D$11)</f>
        <v>2589.6392012973997</v>
      </c>
      <c r="AO17" s="5">
        <f>($AK$3+(I17+AA17)*12*7.57%)*SUM(Fasering!$D$5)</f>
        <v>0</v>
      </c>
      <c r="AP17" s="9">
        <f>($AK$3+(J17+AB17)*12*7.57%)*SUM(Fasering!$D$5:$D$6)</f>
        <v>496.75053875232186</v>
      </c>
      <c r="AQ17" s="9">
        <f>($AK$3+(K17+AC17)*12*7.57%)*SUM(Fasering!$D$5:$D$7)</f>
        <v>836.19205704448711</v>
      </c>
      <c r="AR17" s="9">
        <f>($AK$3+(L17+AD17)*12*7.57%)*SUM(Fasering!$D$5:$D$8)</f>
        <v>1215.3181243779879</v>
      </c>
      <c r="AS17" s="9">
        <f>($AK$3+(M17+AE17)*12*7.57%)*SUM(Fasering!$D$5:$D$9)</f>
        <v>1634.1287407528234</v>
      </c>
      <c r="AT17" s="9">
        <f>($AK$3+(N17+AF17)*12*7.57%)*SUM(Fasering!$D$5:$D$10)</f>
        <v>2091.5486981789591</v>
      </c>
      <c r="AU17" s="87">
        <f>($AK$3+(O17+AG17)*12*7.57%)*SUM(Fasering!$D$5:$D$11)</f>
        <v>2589.6392012973997</v>
      </c>
    </row>
    <row r="18" spans="1:47" ht="15" x14ac:dyDescent="0.3">
      <c r="A18" s="33">
        <f t="shared" si="8"/>
        <v>8</v>
      </c>
      <c r="B18" s="126">
        <v>26846.84</v>
      </c>
      <c r="C18" s="127"/>
      <c r="D18" s="126">
        <f t="shared" si="0"/>
        <v>34047.162488000002</v>
      </c>
      <c r="E18" s="128">
        <f t="shared" si="1"/>
        <v>844.0071117677536</v>
      </c>
      <c r="F18" s="126">
        <f t="shared" si="2"/>
        <v>2837.2635406666668</v>
      </c>
      <c r="G18" s="128">
        <f t="shared" si="3"/>
        <v>70.333925980646129</v>
      </c>
      <c r="H18" s="46">
        <f>'L4'!$H$10</f>
        <v>1609.3</v>
      </c>
      <c r="I18" s="46">
        <f>GEW!$E$12+($F18-GEW!$E$12)*SUM(Fasering!$D$5)</f>
        <v>1716.7792493333334</v>
      </c>
      <c r="J18" s="46">
        <f>GEW!$E$12+($F18-GEW!$E$12)*SUM(Fasering!$D$5:$D$6)</f>
        <v>2006.495805120454</v>
      </c>
      <c r="K18" s="46">
        <f>GEW!$E$12+($F18-GEW!$E$12)*SUM(Fasering!$D$5:$D$7)</f>
        <v>2172.7240888621709</v>
      </c>
      <c r="L18" s="46">
        <f>GEW!$E$12+($F18-GEW!$E$12)*SUM(Fasering!$D$5:$D$8)</f>
        <v>2338.9523726038879</v>
      </c>
      <c r="M18" s="46">
        <f>GEW!$E$12+($F18-GEW!$E$12)*SUM(Fasering!$D$5:$D$9)</f>
        <v>2505.1806563456048</v>
      </c>
      <c r="N18" s="46">
        <f>GEW!$E$12+($F18-GEW!$E$12)*SUM(Fasering!$D$5:$D$10)</f>
        <v>2671.0352569249499</v>
      </c>
      <c r="O18" s="76">
        <f>GEW!$E$12+($F18-GEW!$E$12)*SUM(Fasering!$D$5:$D$11)</f>
        <v>2837.2635406666668</v>
      </c>
      <c r="P18" s="126">
        <f t="shared" si="4"/>
        <v>0</v>
      </c>
      <c r="Q18" s="128">
        <f t="shared" si="5"/>
        <v>0</v>
      </c>
      <c r="R18" s="46">
        <f>$P18*SUM(Fasering!$D$5)</f>
        <v>0</v>
      </c>
      <c r="S18" s="46">
        <f>$P18*SUM(Fasering!$D$5:$D$6)</f>
        <v>0</v>
      </c>
      <c r="T18" s="46">
        <f>$P18*SUM(Fasering!$D$5:$D$7)</f>
        <v>0</v>
      </c>
      <c r="U18" s="46">
        <f>$P18*SUM(Fasering!$D$5:$D$8)</f>
        <v>0</v>
      </c>
      <c r="V18" s="46">
        <f>$P18*SUM(Fasering!$D$5:$D$9)</f>
        <v>0</v>
      </c>
      <c r="W18" s="46">
        <f>$P18*SUM(Fasering!$D$5:$D$10)</f>
        <v>0</v>
      </c>
      <c r="X18" s="76">
        <f>$P18*SUM(Fasering!$D$5:$D$11)</f>
        <v>0</v>
      </c>
      <c r="Y18" s="126">
        <f t="shared" si="6"/>
        <v>0</v>
      </c>
      <c r="Z18" s="128">
        <f t="shared" si="7"/>
        <v>0</v>
      </c>
      <c r="AA18" s="75">
        <f>$Y18*SUM(Fasering!$D$5)</f>
        <v>0</v>
      </c>
      <c r="AB18" s="46">
        <f>$Y18*SUM(Fasering!$D$5:$D$6)</f>
        <v>0</v>
      </c>
      <c r="AC18" s="46">
        <f>$Y18*SUM(Fasering!$D$5:$D$7)</f>
        <v>0</v>
      </c>
      <c r="AD18" s="46">
        <f>$Y18*SUM(Fasering!$D$5:$D$8)</f>
        <v>0</v>
      </c>
      <c r="AE18" s="46">
        <f>$Y18*SUM(Fasering!$D$5:$D$9)</f>
        <v>0</v>
      </c>
      <c r="AF18" s="46">
        <f>$Y18*SUM(Fasering!$D$5:$D$10)</f>
        <v>0</v>
      </c>
      <c r="AG18" s="76">
        <f>$Y18*SUM(Fasering!$D$5:$D$11)</f>
        <v>0</v>
      </c>
      <c r="AH18" s="5">
        <f>($AK$3+(I18+R18)*12*7.57%)*SUM(Fasering!$D$5)</f>
        <v>0</v>
      </c>
      <c r="AI18" s="9">
        <f>($AK$3+(J18+S18)*12*7.57%)*SUM(Fasering!$D$5:$D$6)</f>
        <v>504.52519478559174</v>
      </c>
      <c r="AJ18" s="9">
        <f>($AK$3+(K18+T18)*12*7.57%)*SUM(Fasering!$D$5:$D$7)</f>
        <v>855.44775061948496</v>
      </c>
      <c r="AK18" s="9">
        <f>($AK$3+(L18+U18)*12*7.57%)*SUM(Fasering!$D$5:$D$8)</f>
        <v>1251.1737289622793</v>
      </c>
      <c r="AL18" s="9">
        <f>($AK$3+(M18+V18)*12*7.57%)*SUM(Fasering!$D$5:$D$9)</f>
        <v>1691.7031298139752</v>
      </c>
      <c r="AM18" s="9">
        <f>($AK$3+(N18+W18)*12*7.57%)*SUM(Fasering!$D$5:$D$10)</f>
        <v>2175.8946730997109</v>
      </c>
      <c r="AN18" s="87">
        <f>($AK$3+(O18+X18)*12*7.57%)*SUM(Fasering!$D$5:$D$11)</f>
        <v>2705.9302003416001</v>
      </c>
      <c r="AO18" s="5">
        <f>($AK$3+(I18+AA18)*12*7.57%)*SUM(Fasering!$D$5)</f>
        <v>0</v>
      </c>
      <c r="AP18" s="9">
        <f>($AK$3+(J18+AB18)*12*7.57%)*SUM(Fasering!$D$5:$D$6)</f>
        <v>504.52519478559174</v>
      </c>
      <c r="AQ18" s="9">
        <f>($AK$3+(K18+AC18)*12*7.57%)*SUM(Fasering!$D$5:$D$7)</f>
        <v>855.44775061948496</v>
      </c>
      <c r="AR18" s="9">
        <f>($AK$3+(L18+AD18)*12*7.57%)*SUM(Fasering!$D$5:$D$8)</f>
        <v>1251.1737289622793</v>
      </c>
      <c r="AS18" s="9">
        <f>($AK$3+(M18+AE18)*12*7.57%)*SUM(Fasering!$D$5:$D$9)</f>
        <v>1691.7031298139752</v>
      </c>
      <c r="AT18" s="9">
        <f>($AK$3+(N18+AF18)*12*7.57%)*SUM(Fasering!$D$5:$D$10)</f>
        <v>2175.8946730997109</v>
      </c>
      <c r="AU18" s="87">
        <f>($AK$3+(O18+AG18)*12*7.57%)*SUM(Fasering!$D$5:$D$11)</f>
        <v>2705.9302003416001</v>
      </c>
    </row>
    <row r="19" spans="1:47" ht="15" x14ac:dyDescent="0.3">
      <c r="A19" s="33">
        <f t="shared" si="8"/>
        <v>9</v>
      </c>
      <c r="B19" s="126">
        <v>26854.92</v>
      </c>
      <c r="C19" s="127"/>
      <c r="D19" s="126">
        <f t="shared" si="0"/>
        <v>34057.409543999995</v>
      </c>
      <c r="E19" s="128">
        <f t="shared" si="1"/>
        <v>844.26112965079221</v>
      </c>
      <c r="F19" s="126">
        <f t="shared" si="2"/>
        <v>2838.1174619999997</v>
      </c>
      <c r="G19" s="128">
        <f t="shared" si="3"/>
        <v>70.355094137566027</v>
      </c>
      <c r="H19" s="46">
        <f>'L4'!$H$10</f>
        <v>1609.3</v>
      </c>
      <c r="I19" s="46">
        <f>GEW!$E$12+($F19-GEW!$E$12)*SUM(Fasering!$D$5)</f>
        <v>1716.7792493333334</v>
      </c>
      <c r="J19" s="46">
        <f>GEW!$E$12+($F19-GEW!$E$12)*SUM(Fasering!$D$5:$D$6)</f>
        <v>2006.7165981735291</v>
      </c>
      <c r="K19" s="46">
        <f>GEW!$E$12+($F19-GEW!$E$12)*SUM(Fasering!$D$5:$D$7)</f>
        <v>2173.0715645281025</v>
      </c>
      <c r="L19" s="46">
        <f>GEW!$E$12+($F19-GEW!$E$12)*SUM(Fasering!$D$5:$D$8)</f>
        <v>2339.4265308826753</v>
      </c>
      <c r="M19" s="46">
        <f>GEW!$E$12+($F19-GEW!$E$12)*SUM(Fasering!$D$5:$D$9)</f>
        <v>2505.7814972372489</v>
      </c>
      <c r="N19" s="46">
        <f>GEW!$E$12+($F19-GEW!$E$12)*SUM(Fasering!$D$5:$D$10)</f>
        <v>2671.7624956454265</v>
      </c>
      <c r="O19" s="76">
        <f>GEW!$E$12+($F19-GEW!$E$12)*SUM(Fasering!$D$5:$D$11)</f>
        <v>2838.1174619999997</v>
      </c>
      <c r="P19" s="126">
        <f t="shared" si="4"/>
        <v>0</v>
      </c>
      <c r="Q19" s="128">
        <f t="shared" si="5"/>
        <v>0</v>
      </c>
      <c r="R19" s="46">
        <f>$P19*SUM(Fasering!$D$5)</f>
        <v>0</v>
      </c>
      <c r="S19" s="46">
        <f>$P19*SUM(Fasering!$D$5:$D$6)</f>
        <v>0</v>
      </c>
      <c r="T19" s="46">
        <f>$P19*SUM(Fasering!$D$5:$D$7)</f>
        <v>0</v>
      </c>
      <c r="U19" s="46">
        <f>$P19*SUM(Fasering!$D$5:$D$8)</f>
        <v>0</v>
      </c>
      <c r="V19" s="46">
        <f>$P19*SUM(Fasering!$D$5:$D$9)</f>
        <v>0</v>
      </c>
      <c r="W19" s="46">
        <f>$P19*SUM(Fasering!$D$5:$D$10)</f>
        <v>0</v>
      </c>
      <c r="X19" s="76">
        <f>$P19*SUM(Fasering!$D$5:$D$11)</f>
        <v>0</v>
      </c>
      <c r="Y19" s="126">
        <f t="shared" si="6"/>
        <v>0</v>
      </c>
      <c r="Z19" s="128">
        <f t="shared" si="7"/>
        <v>0</v>
      </c>
      <c r="AA19" s="75">
        <f>$Y19*SUM(Fasering!$D$5)</f>
        <v>0</v>
      </c>
      <c r="AB19" s="46">
        <f>$Y19*SUM(Fasering!$D$5:$D$6)</f>
        <v>0</v>
      </c>
      <c r="AC19" s="46">
        <f>$Y19*SUM(Fasering!$D$5:$D$7)</f>
        <v>0</v>
      </c>
      <c r="AD19" s="46">
        <f>$Y19*SUM(Fasering!$D$5:$D$8)</f>
        <v>0</v>
      </c>
      <c r="AE19" s="46">
        <f>$Y19*SUM(Fasering!$D$5:$D$9)</f>
        <v>0</v>
      </c>
      <c r="AF19" s="46">
        <f>$Y19*SUM(Fasering!$D$5:$D$10)</f>
        <v>0</v>
      </c>
      <c r="AG19" s="76">
        <f>$Y19*SUM(Fasering!$D$5:$D$11)</f>
        <v>0</v>
      </c>
      <c r="AH19" s="5">
        <f>($AK$3+(I19+R19)*12*7.57%)*SUM(Fasering!$D$5)</f>
        <v>0</v>
      </c>
      <c r="AI19" s="9">
        <f>($AK$3+(J19+S19)*12*7.57%)*SUM(Fasering!$D$5:$D$6)</f>
        <v>504.57705449413425</v>
      </c>
      <c r="AJ19" s="9">
        <f>($AK$3+(K19+T19)*12*7.57%)*SUM(Fasering!$D$5:$D$7)</f>
        <v>855.57619291356332</v>
      </c>
      <c r="AK19" s="9">
        <f>($AK$3+(L19+U19)*12*7.57%)*SUM(Fasering!$D$5:$D$8)</f>
        <v>1251.41289854038</v>
      </c>
      <c r="AL19" s="9">
        <f>($AK$3+(M19+V19)*12*7.57%)*SUM(Fasering!$D$5:$D$9)</f>
        <v>1692.0871713745855</v>
      </c>
      <c r="AM19" s="9">
        <f>($AK$3+(N19+W19)*12*7.57%)*SUM(Fasering!$D$5:$D$10)</f>
        <v>2176.4572906171165</v>
      </c>
      <c r="AN19" s="87">
        <f>($AK$3+(O19+X19)*12*7.57%)*SUM(Fasering!$D$5:$D$11)</f>
        <v>2706.7059024807995</v>
      </c>
      <c r="AO19" s="5">
        <f>($AK$3+(I19+AA19)*12*7.57%)*SUM(Fasering!$D$5)</f>
        <v>0</v>
      </c>
      <c r="AP19" s="9">
        <f>($AK$3+(J19+AB19)*12*7.57%)*SUM(Fasering!$D$5:$D$6)</f>
        <v>504.57705449413425</v>
      </c>
      <c r="AQ19" s="9">
        <f>($AK$3+(K19+AC19)*12*7.57%)*SUM(Fasering!$D$5:$D$7)</f>
        <v>855.57619291356332</v>
      </c>
      <c r="AR19" s="9">
        <f>($AK$3+(L19+AD19)*12*7.57%)*SUM(Fasering!$D$5:$D$8)</f>
        <v>1251.41289854038</v>
      </c>
      <c r="AS19" s="9">
        <f>($AK$3+(M19+AE19)*12*7.57%)*SUM(Fasering!$D$5:$D$9)</f>
        <v>1692.0871713745855</v>
      </c>
      <c r="AT19" s="9">
        <f>($AK$3+(N19+AF19)*12*7.57%)*SUM(Fasering!$D$5:$D$10)</f>
        <v>2176.4572906171165</v>
      </c>
      <c r="AU19" s="87">
        <f>($AK$3+(O19+AG19)*12*7.57%)*SUM(Fasering!$D$5:$D$11)</f>
        <v>2706.7059024807995</v>
      </c>
    </row>
    <row r="20" spans="1:47" ht="15" x14ac:dyDescent="0.3">
      <c r="A20" s="33">
        <f t="shared" si="8"/>
        <v>10</v>
      </c>
      <c r="B20" s="126">
        <v>28066.22</v>
      </c>
      <c r="C20" s="127"/>
      <c r="D20" s="126">
        <f t="shared" si="0"/>
        <v>35593.580203999998</v>
      </c>
      <c r="E20" s="128">
        <f t="shared" si="1"/>
        <v>882.3418056068557</v>
      </c>
      <c r="F20" s="126">
        <f t="shared" si="2"/>
        <v>2966.131683666667</v>
      </c>
      <c r="G20" s="128">
        <f t="shared" si="3"/>
        <v>73.528483800571323</v>
      </c>
      <c r="H20" s="46">
        <f>'L4'!$H$10</f>
        <v>1609.3</v>
      </c>
      <c r="I20" s="46">
        <f>GEW!$E$12+($F20-GEW!$E$12)*SUM(Fasering!$D$5)</f>
        <v>1716.7792493333334</v>
      </c>
      <c r="J20" s="46">
        <f>GEW!$E$12+($F20-GEW!$E$12)*SUM(Fasering!$D$5:$D$6)</f>
        <v>2039.8164280238011</v>
      </c>
      <c r="K20" s="46">
        <f>GEW!$E$12+($F20-GEW!$E$12)*SUM(Fasering!$D$5:$D$7)</f>
        <v>2225.1628113279685</v>
      </c>
      <c r="L20" s="46">
        <f>GEW!$E$12+($F20-GEW!$E$12)*SUM(Fasering!$D$5:$D$8)</f>
        <v>2410.5091946321354</v>
      </c>
      <c r="M20" s="46">
        <f>GEW!$E$12+($F20-GEW!$E$12)*SUM(Fasering!$D$5:$D$9)</f>
        <v>2595.8555779363028</v>
      </c>
      <c r="N20" s="46">
        <f>GEW!$E$12+($F20-GEW!$E$12)*SUM(Fasering!$D$5:$D$10)</f>
        <v>2780.7853003624996</v>
      </c>
      <c r="O20" s="76">
        <f>GEW!$E$12+($F20-GEW!$E$12)*SUM(Fasering!$D$5:$D$11)</f>
        <v>2966.131683666667</v>
      </c>
      <c r="P20" s="126">
        <f t="shared" si="4"/>
        <v>0</v>
      </c>
      <c r="Q20" s="128">
        <f t="shared" si="5"/>
        <v>0</v>
      </c>
      <c r="R20" s="46">
        <f>$P20*SUM(Fasering!$D$5)</f>
        <v>0</v>
      </c>
      <c r="S20" s="46">
        <f>$P20*SUM(Fasering!$D$5:$D$6)</f>
        <v>0</v>
      </c>
      <c r="T20" s="46">
        <f>$P20*SUM(Fasering!$D$5:$D$7)</f>
        <v>0</v>
      </c>
      <c r="U20" s="46">
        <f>$P20*SUM(Fasering!$D$5:$D$8)</f>
        <v>0</v>
      </c>
      <c r="V20" s="46">
        <f>$P20*SUM(Fasering!$D$5:$D$9)</f>
        <v>0</v>
      </c>
      <c r="W20" s="46">
        <f>$P20*SUM(Fasering!$D$5:$D$10)</f>
        <v>0</v>
      </c>
      <c r="X20" s="76">
        <f>$P20*SUM(Fasering!$D$5:$D$11)</f>
        <v>0</v>
      </c>
      <c r="Y20" s="126">
        <f t="shared" si="6"/>
        <v>0</v>
      </c>
      <c r="Z20" s="128">
        <f t="shared" si="7"/>
        <v>0</v>
      </c>
      <c r="AA20" s="75">
        <f>$Y20*SUM(Fasering!$D$5)</f>
        <v>0</v>
      </c>
      <c r="AB20" s="46">
        <f>$Y20*SUM(Fasering!$D$5:$D$6)</f>
        <v>0</v>
      </c>
      <c r="AC20" s="46">
        <f>$Y20*SUM(Fasering!$D$5:$D$7)</f>
        <v>0</v>
      </c>
      <c r="AD20" s="46">
        <f>$Y20*SUM(Fasering!$D$5:$D$8)</f>
        <v>0</v>
      </c>
      <c r="AE20" s="46">
        <f>$Y20*SUM(Fasering!$D$5:$D$9)</f>
        <v>0</v>
      </c>
      <c r="AF20" s="46">
        <f>$Y20*SUM(Fasering!$D$5:$D$10)</f>
        <v>0</v>
      </c>
      <c r="AG20" s="76">
        <f>$Y20*SUM(Fasering!$D$5:$D$11)</f>
        <v>0</v>
      </c>
      <c r="AH20" s="5">
        <f>($AK$3+(I20+R20)*12*7.57%)*SUM(Fasering!$D$5)</f>
        <v>0</v>
      </c>
      <c r="AI20" s="9">
        <f>($AK$3+(J20+S20)*12*7.57%)*SUM(Fasering!$D$5:$D$6)</f>
        <v>512.35151797898141</v>
      </c>
      <c r="AJ20" s="9">
        <f>($AK$3+(K20+T20)*12*7.57%)*SUM(Fasering!$D$5:$D$7)</f>
        <v>874.83140959885532</v>
      </c>
      <c r="AK20" s="9">
        <f>($AK$3+(L20+U20)*12*7.57%)*SUM(Fasering!$D$5:$D$8)</f>
        <v>1287.2676151188125</v>
      </c>
      <c r="AL20" s="9">
        <f>($AK$3+(M20+V20)*12*7.57%)*SUM(Fasering!$D$5:$D$9)</f>
        <v>1749.6601345388533</v>
      </c>
      <c r="AM20" s="9">
        <f>($AK$3+(N20+W20)*12*7.57%)*SUM(Fasering!$D$5:$D$10)</f>
        <v>2260.8011766114428</v>
      </c>
      <c r="AN20" s="87">
        <f>($AK$3+(O20+X20)*12*7.57%)*SUM(Fasering!$D$5:$D$11)</f>
        <v>2822.9940214428007</v>
      </c>
      <c r="AO20" s="5">
        <f>($AK$3+(I20+AA20)*12*7.57%)*SUM(Fasering!$D$5)</f>
        <v>0</v>
      </c>
      <c r="AP20" s="9">
        <f>($AK$3+(J20+AB20)*12*7.57%)*SUM(Fasering!$D$5:$D$6)</f>
        <v>512.35151797898141</v>
      </c>
      <c r="AQ20" s="9">
        <f>($AK$3+(K20+AC20)*12*7.57%)*SUM(Fasering!$D$5:$D$7)</f>
        <v>874.83140959885532</v>
      </c>
      <c r="AR20" s="9">
        <f>($AK$3+(L20+AD20)*12*7.57%)*SUM(Fasering!$D$5:$D$8)</f>
        <v>1287.2676151188125</v>
      </c>
      <c r="AS20" s="9">
        <f>($AK$3+(M20+AE20)*12*7.57%)*SUM(Fasering!$D$5:$D$9)</f>
        <v>1749.6601345388533</v>
      </c>
      <c r="AT20" s="9">
        <f>($AK$3+(N20+AF20)*12*7.57%)*SUM(Fasering!$D$5:$D$10)</f>
        <v>2260.8011766114428</v>
      </c>
      <c r="AU20" s="87">
        <f>($AK$3+(O20+AG20)*12*7.57%)*SUM(Fasering!$D$5:$D$11)</f>
        <v>2822.9940214428007</v>
      </c>
    </row>
    <row r="21" spans="1:47" ht="15" x14ac:dyDescent="0.3">
      <c r="A21" s="33">
        <f t="shared" si="8"/>
        <v>11</v>
      </c>
      <c r="B21" s="126">
        <v>28074.3</v>
      </c>
      <c r="C21" s="127"/>
      <c r="D21" s="126">
        <f t="shared" si="0"/>
        <v>35603.827259999998</v>
      </c>
      <c r="E21" s="128">
        <f t="shared" si="1"/>
        <v>882.59582348989454</v>
      </c>
      <c r="F21" s="126">
        <f t="shared" si="2"/>
        <v>2966.9856050000003</v>
      </c>
      <c r="G21" s="128">
        <f t="shared" si="3"/>
        <v>73.549651957491221</v>
      </c>
      <c r="H21" s="46">
        <f>'L4'!$H$10</f>
        <v>1609.3</v>
      </c>
      <c r="I21" s="46">
        <f>GEW!$E$12+($F21-GEW!$E$12)*SUM(Fasering!$D$5)</f>
        <v>1716.7792493333334</v>
      </c>
      <c r="J21" s="46">
        <f>GEW!$E$12+($F21-GEW!$E$12)*SUM(Fasering!$D$5:$D$6)</f>
        <v>2040.0372210768764</v>
      </c>
      <c r="K21" s="46">
        <f>GEW!$E$12+($F21-GEW!$E$12)*SUM(Fasering!$D$5:$D$7)</f>
        <v>2225.5102869939001</v>
      </c>
      <c r="L21" s="46">
        <f>GEW!$E$12+($F21-GEW!$E$12)*SUM(Fasering!$D$5:$D$8)</f>
        <v>2410.9833529109233</v>
      </c>
      <c r="M21" s="46">
        <f>GEW!$E$12+($F21-GEW!$E$12)*SUM(Fasering!$D$5:$D$9)</f>
        <v>2596.4564188279469</v>
      </c>
      <c r="N21" s="46">
        <f>GEW!$E$12+($F21-GEW!$E$12)*SUM(Fasering!$D$5:$D$10)</f>
        <v>2781.5125390829771</v>
      </c>
      <c r="O21" s="76">
        <f>GEW!$E$12+($F21-GEW!$E$12)*SUM(Fasering!$D$5:$D$11)</f>
        <v>2966.9856050000003</v>
      </c>
      <c r="P21" s="126">
        <f t="shared" si="4"/>
        <v>0</v>
      </c>
      <c r="Q21" s="128">
        <f t="shared" si="5"/>
        <v>0</v>
      </c>
      <c r="R21" s="46">
        <f>$P21*SUM(Fasering!$D$5)</f>
        <v>0</v>
      </c>
      <c r="S21" s="46">
        <f>$P21*SUM(Fasering!$D$5:$D$6)</f>
        <v>0</v>
      </c>
      <c r="T21" s="46">
        <f>$P21*SUM(Fasering!$D$5:$D$7)</f>
        <v>0</v>
      </c>
      <c r="U21" s="46">
        <f>$P21*SUM(Fasering!$D$5:$D$8)</f>
        <v>0</v>
      </c>
      <c r="V21" s="46">
        <f>$P21*SUM(Fasering!$D$5:$D$9)</f>
        <v>0</v>
      </c>
      <c r="W21" s="46">
        <f>$P21*SUM(Fasering!$D$5:$D$10)</f>
        <v>0</v>
      </c>
      <c r="X21" s="76">
        <f>$P21*SUM(Fasering!$D$5:$D$11)</f>
        <v>0</v>
      </c>
      <c r="Y21" s="126">
        <f t="shared" si="6"/>
        <v>0</v>
      </c>
      <c r="Z21" s="128">
        <f t="shared" si="7"/>
        <v>0</v>
      </c>
      <c r="AA21" s="75">
        <f>$Y21*SUM(Fasering!$D$5)</f>
        <v>0</v>
      </c>
      <c r="AB21" s="46">
        <f>$Y21*SUM(Fasering!$D$5:$D$6)</f>
        <v>0</v>
      </c>
      <c r="AC21" s="46">
        <f>$Y21*SUM(Fasering!$D$5:$D$7)</f>
        <v>0</v>
      </c>
      <c r="AD21" s="46">
        <f>$Y21*SUM(Fasering!$D$5:$D$8)</f>
        <v>0</v>
      </c>
      <c r="AE21" s="46">
        <f>$Y21*SUM(Fasering!$D$5:$D$9)</f>
        <v>0</v>
      </c>
      <c r="AF21" s="46">
        <f>$Y21*SUM(Fasering!$D$5:$D$10)</f>
        <v>0</v>
      </c>
      <c r="AG21" s="76">
        <f>$Y21*SUM(Fasering!$D$5:$D$11)</f>
        <v>0</v>
      </c>
      <c r="AH21" s="5">
        <f>($AK$3+(I21+R21)*12*7.57%)*SUM(Fasering!$D$5)</f>
        <v>0</v>
      </c>
      <c r="AI21" s="9">
        <f>($AK$3+(J21+S21)*12*7.57%)*SUM(Fasering!$D$5:$D$6)</f>
        <v>512.40337768752397</v>
      </c>
      <c r="AJ21" s="9">
        <f>($AK$3+(K21+T21)*12*7.57%)*SUM(Fasering!$D$5:$D$7)</f>
        <v>874.95985189293378</v>
      </c>
      <c r="AK21" s="9">
        <f>($AK$3+(L21+U21)*12*7.57%)*SUM(Fasering!$D$5:$D$8)</f>
        <v>1287.5067846969134</v>
      </c>
      <c r="AL21" s="9">
        <f>($AK$3+(M21+V21)*12*7.57%)*SUM(Fasering!$D$5:$D$9)</f>
        <v>1750.0441760994638</v>
      </c>
      <c r="AM21" s="9">
        <f>($AK$3+(N21+W21)*12*7.57%)*SUM(Fasering!$D$5:$D$10)</f>
        <v>2261.3637941288489</v>
      </c>
      <c r="AN21" s="87">
        <f>($AK$3+(O21+X21)*12*7.57%)*SUM(Fasering!$D$5:$D$11)</f>
        <v>2823.7697235820006</v>
      </c>
      <c r="AO21" s="5">
        <f>($AK$3+(I21+AA21)*12*7.57%)*SUM(Fasering!$D$5)</f>
        <v>0</v>
      </c>
      <c r="AP21" s="9">
        <f>($AK$3+(J21+AB21)*12*7.57%)*SUM(Fasering!$D$5:$D$6)</f>
        <v>512.40337768752397</v>
      </c>
      <c r="AQ21" s="9">
        <f>($AK$3+(K21+AC21)*12*7.57%)*SUM(Fasering!$D$5:$D$7)</f>
        <v>874.95985189293378</v>
      </c>
      <c r="AR21" s="9">
        <f>($AK$3+(L21+AD21)*12*7.57%)*SUM(Fasering!$D$5:$D$8)</f>
        <v>1287.5067846969134</v>
      </c>
      <c r="AS21" s="9">
        <f>($AK$3+(M21+AE21)*12*7.57%)*SUM(Fasering!$D$5:$D$9)</f>
        <v>1750.0441760994638</v>
      </c>
      <c r="AT21" s="9">
        <f>($AK$3+(N21+AF21)*12*7.57%)*SUM(Fasering!$D$5:$D$10)</f>
        <v>2261.3637941288489</v>
      </c>
      <c r="AU21" s="87">
        <f>($AK$3+(O21+AG21)*12*7.57%)*SUM(Fasering!$D$5:$D$11)</f>
        <v>2823.7697235820006</v>
      </c>
    </row>
    <row r="22" spans="1:47" ht="15" x14ac:dyDescent="0.3">
      <c r="A22" s="33">
        <f t="shared" si="8"/>
        <v>12</v>
      </c>
      <c r="B22" s="126">
        <v>29285.599999999999</v>
      </c>
      <c r="C22" s="127"/>
      <c r="D22" s="126">
        <f t="shared" si="0"/>
        <v>37139.997920000002</v>
      </c>
      <c r="E22" s="128">
        <f t="shared" si="1"/>
        <v>920.67649944595803</v>
      </c>
      <c r="F22" s="126">
        <f t="shared" si="2"/>
        <v>3094.9998266666666</v>
      </c>
      <c r="G22" s="128">
        <f t="shared" si="3"/>
        <v>76.723041620496502</v>
      </c>
      <c r="H22" s="46">
        <f>'L4'!$H$10</f>
        <v>1609.3</v>
      </c>
      <c r="I22" s="46">
        <f>GEW!$E$12+($F22-GEW!$E$12)*SUM(Fasering!$D$5)</f>
        <v>1716.7792493333334</v>
      </c>
      <c r="J22" s="46">
        <f>GEW!$E$12+($F22-GEW!$E$12)*SUM(Fasering!$D$5:$D$6)</f>
        <v>2073.1370509271478</v>
      </c>
      <c r="K22" s="46">
        <f>GEW!$E$12+($F22-GEW!$E$12)*SUM(Fasering!$D$5:$D$7)</f>
        <v>2277.6015337937656</v>
      </c>
      <c r="L22" s="46">
        <f>GEW!$E$12+($F22-GEW!$E$12)*SUM(Fasering!$D$5:$D$8)</f>
        <v>2482.066016660383</v>
      </c>
      <c r="M22" s="46">
        <f>GEW!$E$12+($F22-GEW!$E$12)*SUM(Fasering!$D$5:$D$9)</f>
        <v>2686.5304995270008</v>
      </c>
      <c r="N22" s="46">
        <f>GEW!$E$12+($F22-GEW!$E$12)*SUM(Fasering!$D$5:$D$10)</f>
        <v>2890.5353438000493</v>
      </c>
      <c r="O22" s="76">
        <f>GEW!$E$12+($F22-GEW!$E$12)*SUM(Fasering!$D$5:$D$11)</f>
        <v>3094.9998266666666</v>
      </c>
      <c r="P22" s="126">
        <f t="shared" si="4"/>
        <v>0</v>
      </c>
      <c r="Q22" s="128">
        <f t="shared" si="5"/>
        <v>0</v>
      </c>
      <c r="R22" s="46">
        <f>$P22*SUM(Fasering!$D$5)</f>
        <v>0</v>
      </c>
      <c r="S22" s="46">
        <f>$P22*SUM(Fasering!$D$5:$D$6)</f>
        <v>0</v>
      </c>
      <c r="T22" s="46">
        <f>$P22*SUM(Fasering!$D$5:$D$7)</f>
        <v>0</v>
      </c>
      <c r="U22" s="46">
        <f>$P22*SUM(Fasering!$D$5:$D$8)</f>
        <v>0</v>
      </c>
      <c r="V22" s="46">
        <f>$P22*SUM(Fasering!$D$5:$D$9)</f>
        <v>0</v>
      </c>
      <c r="W22" s="46">
        <f>$P22*SUM(Fasering!$D$5:$D$10)</f>
        <v>0</v>
      </c>
      <c r="X22" s="76">
        <f>$P22*SUM(Fasering!$D$5:$D$11)</f>
        <v>0</v>
      </c>
      <c r="Y22" s="126">
        <f t="shared" si="6"/>
        <v>0</v>
      </c>
      <c r="Z22" s="128">
        <f t="shared" si="7"/>
        <v>0</v>
      </c>
      <c r="AA22" s="75">
        <f>$Y22*SUM(Fasering!$D$5)</f>
        <v>0</v>
      </c>
      <c r="AB22" s="46">
        <f>$Y22*SUM(Fasering!$D$5:$D$6)</f>
        <v>0</v>
      </c>
      <c r="AC22" s="46">
        <f>$Y22*SUM(Fasering!$D$5:$D$7)</f>
        <v>0</v>
      </c>
      <c r="AD22" s="46">
        <f>$Y22*SUM(Fasering!$D$5:$D$8)</f>
        <v>0</v>
      </c>
      <c r="AE22" s="46">
        <f>$Y22*SUM(Fasering!$D$5:$D$9)</f>
        <v>0</v>
      </c>
      <c r="AF22" s="46">
        <f>$Y22*SUM(Fasering!$D$5:$D$10)</f>
        <v>0</v>
      </c>
      <c r="AG22" s="76">
        <f>$Y22*SUM(Fasering!$D$5:$D$11)</f>
        <v>0</v>
      </c>
      <c r="AH22" s="5">
        <f>($AK$3+(I22+R22)*12*7.57%)*SUM(Fasering!$D$5)</f>
        <v>0</v>
      </c>
      <c r="AI22" s="9">
        <f>($AK$3+(J22+S22)*12*7.57%)*SUM(Fasering!$D$5:$D$6)</f>
        <v>520.17784117237113</v>
      </c>
      <c r="AJ22" s="9">
        <f>($AK$3+(K22+T22)*12*7.57%)*SUM(Fasering!$D$5:$D$7)</f>
        <v>894.21506857822544</v>
      </c>
      <c r="AK22" s="9">
        <f>($AK$3+(L22+U22)*12*7.57%)*SUM(Fasering!$D$5:$D$8)</f>
        <v>1323.3615012753457</v>
      </c>
      <c r="AL22" s="9">
        <f>($AK$3+(M22+V22)*12*7.57%)*SUM(Fasering!$D$5:$D$9)</f>
        <v>1807.6171392637318</v>
      </c>
      <c r="AM22" s="9">
        <f>($AK$3+(N22+W22)*12*7.57%)*SUM(Fasering!$D$5:$D$10)</f>
        <v>2345.7076801231738</v>
      </c>
      <c r="AN22" s="87">
        <f>($AK$3+(O22+X22)*12*7.57%)*SUM(Fasering!$D$5:$D$11)</f>
        <v>2940.0578425440003</v>
      </c>
      <c r="AO22" s="5">
        <f>($AK$3+(I22+AA22)*12*7.57%)*SUM(Fasering!$D$5)</f>
        <v>0</v>
      </c>
      <c r="AP22" s="9">
        <f>($AK$3+(J22+AB22)*12*7.57%)*SUM(Fasering!$D$5:$D$6)</f>
        <v>520.17784117237113</v>
      </c>
      <c r="AQ22" s="9">
        <f>($AK$3+(K22+AC22)*12*7.57%)*SUM(Fasering!$D$5:$D$7)</f>
        <v>894.21506857822544</v>
      </c>
      <c r="AR22" s="9">
        <f>($AK$3+(L22+AD22)*12*7.57%)*SUM(Fasering!$D$5:$D$8)</f>
        <v>1323.3615012753457</v>
      </c>
      <c r="AS22" s="9">
        <f>($AK$3+(M22+AE22)*12*7.57%)*SUM(Fasering!$D$5:$D$9)</f>
        <v>1807.6171392637318</v>
      </c>
      <c r="AT22" s="9">
        <f>($AK$3+(N22+AF22)*12*7.57%)*SUM(Fasering!$D$5:$D$10)</f>
        <v>2345.7076801231738</v>
      </c>
      <c r="AU22" s="87">
        <f>($AK$3+(O22+AG22)*12*7.57%)*SUM(Fasering!$D$5:$D$11)</f>
        <v>2940.0578425440003</v>
      </c>
    </row>
    <row r="23" spans="1:47" ht="15" x14ac:dyDescent="0.3">
      <c r="A23" s="33">
        <f t="shared" si="8"/>
        <v>13</v>
      </c>
      <c r="B23" s="126">
        <v>29294.91</v>
      </c>
      <c r="C23" s="127"/>
      <c r="D23" s="126">
        <f t="shared" si="0"/>
        <v>37151.804861999997</v>
      </c>
      <c r="E23" s="128">
        <f t="shared" si="1"/>
        <v>920.9691858928752</v>
      </c>
      <c r="F23" s="126">
        <f t="shared" si="2"/>
        <v>3095.9837384999996</v>
      </c>
      <c r="G23" s="128">
        <f t="shared" si="3"/>
        <v>76.747432157739595</v>
      </c>
      <c r="H23" s="46">
        <f>'L4'!$H$10</f>
        <v>1609.3</v>
      </c>
      <c r="I23" s="46">
        <f>GEW!$E$12+($F23-GEW!$E$12)*SUM(Fasering!$D$5)</f>
        <v>1716.7792493333334</v>
      </c>
      <c r="J23" s="46">
        <f>GEW!$E$12+($F23-GEW!$E$12)*SUM(Fasering!$D$5:$D$6)</f>
        <v>2073.391454803897</v>
      </c>
      <c r="K23" s="46">
        <f>GEW!$E$12+($F23-GEW!$E$12)*SUM(Fasering!$D$5:$D$7)</f>
        <v>2278.0019048890404</v>
      </c>
      <c r="L23" s="46">
        <f>GEW!$E$12+($F23-GEW!$E$12)*SUM(Fasering!$D$5:$D$8)</f>
        <v>2482.6123549741842</v>
      </c>
      <c r="M23" s="46">
        <f>GEW!$E$12+($F23-GEW!$E$12)*SUM(Fasering!$D$5:$D$9)</f>
        <v>2687.2228050593276</v>
      </c>
      <c r="N23" s="46">
        <f>GEW!$E$12+($F23-GEW!$E$12)*SUM(Fasering!$D$5:$D$10)</f>
        <v>2891.3732884148562</v>
      </c>
      <c r="O23" s="76">
        <f>GEW!$E$12+($F23-GEW!$E$12)*SUM(Fasering!$D$5:$D$11)</f>
        <v>3095.9837384999996</v>
      </c>
      <c r="P23" s="126">
        <f t="shared" si="4"/>
        <v>0</v>
      </c>
      <c r="Q23" s="128">
        <f t="shared" si="5"/>
        <v>0</v>
      </c>
      <c r="R23" s="46">
        <f>$P23*SUM(Fasering!$D$5)</f>
        <v>0</v>
      </c>
      <c r="S23" s="46">
        <f>$P23*SUM(Fasering!$D$5:$D$6)</f>
        <v>0</v>
      </c>
      <c r="T23" s="46">
        <f>$P23*SUM(Fasering!$D$5:$D$7)</f>
        <v>0</v>
      </c>
      <c r="U23" s="46">
        <f>$P23*SUM(Fasering!$D$5:$D$8)</f>
        <v>0</v>
      </c>
      <c r="V23" s="46">
        <f>$P23*SUM(Fasering!$D$5:$D$9)</f>
        <v>0</v>
      </c>
      <c r="W23" s="46">
        <f>$P23*SUM(Fasering!$D$5:$D$10)</f>
        <v>0</v>
      </c>
      <c r="X23" s="76">
        <f>$P23*SUM(Fasering!$D$5:$D$11)</f>
        <v>0</v>
      </c>
      <c r="Y23" s="126">
        <f t="shared" si="6"/>
        <v>0</v>
      </c>
      <c r="Z23" s="128">
        <f t="shared" si="7"/>
        <v>0</v>
      </c>
      <c r="AA23" s="75">
        <f>$Y23*SUM(Fasering!$D$5)</f>
        <v>0</v>
      </c>
      <c r="AB23" s="46">
        <f>$Y23*SUM(Fasering!$D$5:$D$6)</f>
        <v>0</v>
      </c>
      <c r="AC23" s="46">
        <f>$Y23*SUM(Fasering!$D$5:$D$7)</f>
        <v>0</v>
      </c>
      <c r="AD23" s="46">
        <f>$Y23*SUM(Fasering!$D$5:$D$8)</f>
        <v>0</v>
      </c>
      <c r="AE23" s="46">
        <f>$Y23*SUM(Fasering!$D$5:$D$9)</f>
        <v>0</v>
      </c>
      <c r="AF23" s="46">
        <f>$Y23*SUM(Fasering!$D$5:$D$10)</f>
        <v>0</v>
      </c>
      <c r="AG23" s="76">
        <f>$Y23*SUM(Fasering!$D$5:$D$11)</f>
        <v>0</v>
      </c>
      <c r="AH23" s="5">
        <f>($AK$3+(I23+R23)*12*7.57%)*SUM(Fasering!$D$5)</f>
        <v>0</v>
      </c>
      <c r="AI23" s="9">
        <f>($AK$3+(J23+S23)*12*7.57%)*SUM(Fasering!$D$5:$D$6)</f>
        <v>520.23759536624868</v>
      </c>
      <c r="AJ23" s="9">
        <f>($AK$3+(K23+T23)*12*7.57%)*SUM(Fasering!$D$5:$D$7)</f>
        <v>894.36306335023892</v>
      </c>
      <c r="AK23" s="9">
        <f>($AK$3+(L23+U23)*12*7.57%)*SUM(Fasering!$D$5:$D$8)</f>
        <v>1323.6370790936774</v>
      </c>
      <c r="AL23" s="9">
        <f>($AK$3+(M23+V23)*12*7.57%)*SUM(Fasering!$D$5:$D$9)</f>
        <v>1808.0596425965634</v>
      </c>
      <c r="AM23" s="9">
        <f>($AK$3+(N23+W23)*12*7.57%)*SUM(Fasering!$D$5:$D$10)</f>
        <v>2346.3559436240466</v>
      </c>
      <c r="AN23" s="87">
        <f>($AK$3+(O23+X23)*12*7.57%)*SUM(Fasering!$D$5:$D$11)</f>
        <v>2940.9516280533999</v>
      </c>
      <c r="AO23" s="5">
        <f>($AK$3+(I23+AA23)*12*7.57%)*SUM(Fasering!$D$5)</f>
        <v>0</v>
      </c>
      <c r="AP23" s="9">
        <f>($AK$3+(J23+AB23)*12*7.57%)*SUM(Fasering!$D$5:$D$6)</f>
        <v>520.23759536624868</v>
      </c>
      <c r="AQ23" s="9">
        <f>($AK$3+(K23+AC23)*12*7.57%)*SUM(Fasering!$D$5:$D$7)</f>
        <v>894.36306335023892</v>
      </c>
      <c r="AR23" s="9">
        <f>($AK$3+(L23+AD23)*12*7.57%)*SUM(Fasering!$D$5:$D$8)</f>
        <v>1323.6370790936774</v>
      </c>
      <c r="AS23" s="9">
        <f>($AK$3+(M23+AE23)*12*7.57%)*SUM(Fasering!$D$5:$D$9)</f>
        <v>1808.0596425965634</v>
      </c>
      <c r="AT23" s="9">
        <f>($AK$3+(N23+AF23)*12*7.57%)*SUM(Fasering!$D$5:$D$10)</f>
        <v>2346.3559436240466</v>
      </c>
      <c r="AU23" s="87">
        <f>($AK$3+(O23+AG23)*12*7.57%)*SUM(Fasering!$D$5:$D$11)</f>
        <v>2940.9516280533999</v>
      </c>
    </row>
    <row r="24" spans="1:47" ht="15" x14ac:dyDescent="0.3">
      <c r="A24" s="33">
        <f t="shared" si="8"/>
        <v>14</v>
      </c>
      <c r="B24" s="126">
        <v>30506.21</v>
      </c>
      <c r="C24" s="127"/>
      <c r="D24" s="126">
        <f t="shared" si="0"/>
        <v>38687.975522000001</v>
      </c>
      <c r="E24" s="128">
        <f t="shared" si="1"/>
        <v>959.04986184893869</v>
      </c>
      <c r="F24" s="126">
        <f t="shared" si="2"/>
        <v>3223.9979601666664</v>
      </c>
      <c r="G24" s="128">
        <f t="shared" si="3"/>
        <v>79.920821820744877</v>
      </c>
      <c r="H24" s="46">
        <f>'L4'!$H$10</f>
        <v>1609.3</v>
      </c>
      <c r="I24" s="46">
        <f>GEW!$E$12+($F24-GEW!$E$12)*SUM(Fasering!$D$5)</f>
        <v>1716.7792493333334</v>
      </c>
      <c r="J24" s="46">
        <f>GEW!$E$12+($F24-GEW!$E$12)*SUM(Fasering!$D$5:$D$6)</f>
        <v>2106.4912846541688</v>
      </c>
      <c r="K24" s="46">
        <f>GEW!$E$12+($F24-GEW!$E$12)*SUM(Fasering!$D$5:$D$7)</f>
        <v>2330.0931516889063</v>
      </c>
      <c r="L24" s="46">
        <f>GEW!$E$12+($F24-GEW!$E$12)*SUM(Fasering!$D$5:$D$8)</f>
        <v>2553.6950187236439</v>
      </c>
      <c r="M24" s="46">
        <f>GEW!$E$12+($F24-GEW!$E$12)*SUM(Fasering!$D$5:$D$9)</f>
        <v>2777.2968857583819</v>
      </c>
      <c r="N24" s="46">
        <f>GEW!$E$12+($F24-GEW!$E$12)*SUM(Fasering!$D$5:$D$10)</f>
        <v>3000.3960931319289</v>
      </c>
      <c r="O24" s="76">
        <f>GEW!$E$12+($F24-GEW!$E$12)*SUM(Fasering!$D$5:$D$11)</f>
        <v>3223.9979601666664</v>
      </c>
      <c r="P24" s="126">
        <f t="shared" si="4"/>
        <v>0</v>
      </c>
      <c r="Q24" s="128">
        <f t="shared" si="5"/>
        <v>0</v>
      </c>
      <c r="R24" s="46">
        <f>$P24*SUM(Fasering!$D$5)</f>
        <v>0</v>
      </c>
      <c r="S24" s="46">
        <f>$P24*SUM(Fasering!$D$5:$D$6)</f>
        <v>0</v>
      </c>
      <c r="T24" s="46">
        <f>$P24*SUM(Fasering!$D$5:$D$7)</f>
        <v>0</v>
      </c>
      <c r="U24" s="46">
        <f>$P24*SUM(Fasering!$D$5:$D$8)</f>
        <v>0</v>
      </c>
      <c r="V24" s="46">
        <f>$P24*SUM(Fasering!$D$5:$D$9)</f>
        <v>0</v>
      </c>
      <c r="W24" s="46">
        <f>$P24*SUM(Fasering!$D$5:$D$10)</f>
        <v>0</v>
      </c>
      <c r="X24" s="76">
        <f>$P24*SUM(Fasering!$D$5:$D$11)</f>
        <v>0</v>
      </c>
      <c r="Y24" s="126">
        <f t="shared" si="6"/>
        <v>0</v>
      </c>
      <c r="Z24" s="128">
        <f t="shared" si="7"/>
        <v>0</v>
      </c>
      <c r="AA24" s="75">
        <f>$Y24*SUM(Fasering!$D$5)</f>
        <v>0</v>
      </c>
      <c r="AB24" s="46">
        <f>$Y24*SUM(Fasering!$D$5:$D$6)</f>
        <v>0</v>
      </c>
      <c r="AC24" s="46">
        <f>$Y24*SUM(Fasering!$D$5:$D$7)</f>
        <v>0</v>
      </c>
      <c r="AD24" s="46">
        <f>$Y24*SUM(Fasering!$D$5:$D$8)</f>
        <v>0</v>
      </c>
      <c r="AE24" s="46">
        <f>$Y24*SUM(Fasering!$D$5:$D$9)</f>
        <v>0</v>
      </c>
      <c r="AF24" s="46">
        <f>$Y24*SUM(Fasering!$D$5:$D$10)</f>
        <v>0</v>
      </c>
      <c r="AG24" s="76">
        <f>$Y24*SUM(Fasering!$D$5:$D$11)</f>
        <v>0</v>
      </c>
      <c r="AH24" s="5">
        <f>($AK$3+(I24+R24)*12*7.57%)*SUM(Fasering!$D$5)</f>
        <v>0</v>
      </c>
      <c r="AI24" s="9">
        <f>($AK$3+(J24+S24)*12*7.57%)*SUM(Fasering!$D$5:$D$6)</f>
        <v>528.01205885109596</v>
      </c>
      <c r="AJ24" s="9">
        <f>($AK$3+(K24+T24)*12*7.57%)*SUM(Fasering!$D$5:$D$7)</f>
        <v>913.6182800355308</v>
      </c>
      <c r="AK24" s="9">
        <f>($AK$3+(L24+U24)*12*7.57%)*SUM(Fasering!$D$5:$D$8)</f>
        <v>1359.4917956721094</v>
      </c>
      <c r="AL24" s="9">
        <f>($AK$3+(M24+V24)*12*7.57%)*SUM(Fasering!$D$5:$D$9)</f>
        <v>1865.6326057608319</v>
      </c>
      <c r="AM24" s="9">
        <f>($AK$3+(N24+W24)*12*7.57%)*SUM(Fasering!$D$5:$D$10)</f>
        <v>2430.6998296183715</v>
      </c>
      <c r="AN24" s="87">
        <f>($AK$3+(O24+X24)*12*7.57%)*SUM(Fasering!$D$5:$D$11)</f>
        <v>3057.2397470153996</v>
      </c>
      <c r="AO24" s="5">
        <f>($AK$3+(I24+AA24)*12*7.57%)*SUM(Fasering!$D$5)</f>
        <v>0</v>
      </c>
      <c r="AP24" s="9">
        <f>($AK$3+(J24+AB24)*12*7.57%)*SUM(Fasering!$D$5:$D$6)</f>
        <v>528.01205885109596</v>
      </c>
      <c r="AQ24" s="9">
        <f>($AK$3+(K24+AC24)*12*7.57%)*SUM(Fasering!$D$5:$D$7)</f>
        <v>913.6182800355308</v>
      </c>
      <c r="AR24" s="9">
        <f>($AK$3+(L24+AD24)*12*7.57%)*SUM(Fasering!$D$5:$D$8)</f>
        <v>1359.4917956721094</v>
      </c>
      <c r="AS24" s="9">
        <f>($AK$3+(M24+AE24)*12*7.57%)*SUM(Fasering!$D$5:$D$9)</f>
        <v>1865.6326057608319</v>
      </c>
      <c r="AT24" s="9">
        <f>($AK$3+(N24+AF24)*12*7.57%)*SUM(Fasering!$D$5:$D$10)</f>
        <v>2430.6998296183715</v>
      </c>
      <c r="AU24" s="87">
        <f>($AK$3+(O24+AG24)*12*7.57%)*SUM(Fasering!$D$5:$D$11)</f>
        <v>3057.2397470153996</v>
      </c>
    </row>
    <row r="25" spans="1:47" ht="15" x14ac:dyDescent="0.3">
      <c r="A25" s="33">
        <f t="shared" si="8"/>
        <v>15</v>
      </c>
      <c r="B25" s="126">
        <v>30519.39</v>
      </c>
      <c r="C25" s="127"/>
      <c r="D25" s="126">
        <f t="shared" si="0"/>
        <v>38704.690397999999</v>
      </c>
      <c r="E25" s="128">
        <f t="shared" si="1"/>
        <v>959.46421280171739</v>
      </c>
      <c r="F25" s="126">
        <f t="shared" si="2"/>
        <v>3225.3908664999999</v>
      </c>
      <c r="G25" s="128">
        <f t="shared" si="3"/>
        <v>79.955351066809783</v>
      </c>
      <c r="H25" s="46">
        <f>'L4'!$H$10</f>
        <v>1609.3</v>
      </c>
      <c r="I25" s="46">
        <f>GEW!$E$12+($F25-GEW!$E$12)*SUM(Fasering!$D$5)</f>
        <v>1716.7792493333334</v>
      </c>
      <c r="J25" s="46">
        <f>GEW!$E$12+($F25-GEW!$E$12)*SUM(Fasering!$D$5:$D$6)</f>
        <v>2106.8514396590613</v>
      </c>
      <c r="K25" s="46">
        <f>GEW!$E$12+($F25-GEW!$E$12)*SUM(Fasering!$D$5:$D$7)</f>
        <v>2330.6599498667501</v>
      </c>
      <c r="L25" s="46">
        <f>GEW!$E$12+($F25-GEW!$E$12)*SUM(Fasering!$D$5:$D$8)</f>
        <v>2554.468460074439</v>
      </c>
      <c r="M25" s="46">
        <f>GEW!$E$12+($F25-GEW!$E$12)*SUM(Fasering!$D$5:$D$9)</f>
        <v>2778.2769702821279</v>
      </c>
      <c r="N25" s="46">
        <f>GEW!$E$12+($F25-GEW!$E$12)*SUM(Fasering!$D$5:$D$10)</f>
        <v>3001.5823562923115</v>
      </c>
      <c r="O25" s="76">
        <f>GEW!$E$12+($F25-GEW!$E$12)*SUM(Fasering!$D$5:$D$11)</f>
        <v>3225.3908664999999</v>
      </c>
      <c r="P25" s="126">
        <f t="shared" si="4"/>
        <v>0</v>
      </c>
      <c r="Q25" s="128">
        <f t="shared" si="5"/>
        <v>0</v>
      </c>
      <c r="R25" s="46">
        <f>$P25*SUM(Fasering!$D$5)</f>
        <v>0</v>
      </c>
      <c r="S25" s="46">
        <f>$P25*SUM(Fasering!$D$5:$D$6)</f>
        <v>0</v>
      </c>
      <c r="T25" s="46">
        <f>$P25*SUM(Fasering!$D$5:$D$7)</f>
        <v>0</v>
      </c>
      <c r="U25" s="46">
        <f>$P25*SUM(Fasering!$D$5:$D$8)</f>
        <v>0</v>
      </c>
      <c r="V25" s="46">
        <f>$P25*SUM(Fasering!$D$5:$D$9)</f>
        <v>0</v>
      </c>
      <c r="W25" s="46">
        <f>$P25*SUM(Fasering!$D$5:$D$10)</f>
        <v>0</v>
      </c>
      <c r="X25" s="76">
        <f>$P25*SUM(Fasering!$D$5:$D$11)</f>
        <v>0</v>
      </c>
      <c r="Y25" s="126">
        <f t="shared" si="6"/>
        <v>0</v>
      </c>
      <c r="Z25" s="128">
        <f t="shared" si="7"/>
        <v>0</v>
      </c>
      <c r="AA25" s="75">
        <f>$Y25*SUM(Fasering!$D$5)</f>
        <v>0</v>
      </c>
      <c r="AB25" s="46">
        <f>$Y25*SUM(Fasering!$D$5:$D$6)</f>
        <v>0</v>
      </c>
      <c r="AC25" s="46">
        <f>$Y25*SUM(Fasering!$D$5:$D$7)</f>
        <v>0</v>
      </c>
      <c r="AD25" s="46">
        <f>$Y25*SUM(Fasering!$D$5:$D$8)</f>
        <v>0</v>
      </c>
      <c r="AE25" s="46">
        <f>$Y25*SUM(Fasering!$D$5:$D$9)</f>
        <v>0</v>
      </c>
      <c r="AF25" s="46">
        <f>$Y25*SUM(Fasering!$D$5:$D$10)</f>
        <v>0</v>
      </c>
      <c r="AG25" s="76">
        <f>$Y25*SUM(Fasering!$D$5:$D$11)</f>
        <v>0</v>
      </c>
      <c r="AH25" s="5">
        <f>($AK$3+(I25+R25)*12*7.57%)*SUM(Fasering!$D$5)</f>
        <v>0</v>
      </c>
      <c r="AI25" s="9">
        <f>($AK$3+(J25+S25)*12*7.57%)*SUM(Fasering!$D$5:$D$6)</f>
        <v>528.09665179151534</v>
      </c>
      <c r="AJ25" s="9">
        <f>($AK$3+(K25+T25)*12*7.57%)*SUM(Fasering!$D$5:$D$7)</f>
        <v>913.82779357958441</v>
      </c>
      <c r="AK25" s="9">
        <f>($AK$3+(L25+U25)*12*7.57%)*SUM(Fasering!$D$5:$D$8)</f>
        <v>1359.8819262462891</v>
      </c>
      <c r="AL25" s="9">
        <f>($AK$3+(M25+V25)*12*7.57%)*SUM(Fasering!$D$5:$D$9)</f>
        <v>1866.2590497916296</v>
      </c>
      <c r="AM25" s="9">
        <f>($AK$3+(N25+W25)*12*7.57%)*SUM(Fasering!$D$5:$D$10)</f>
        <v>2431.6175646282009</v>
      </c>
      <c r="AN25" s="87">
        <f>($AK$3+(O25+X25)*12*7.57%)*SUM(Fasering!$D$5:$D$11)</f>
        <v>3058.5050631285999</v>
      </c>
      <c r="AO25" s="5">
        <f>($AK$3+(I25+AA25)*12*7.57%)*SUM(Fasering!$D$5)</f>
        <v>0</v>
      </c>
      <c r="AP25" s="9">
        <f>($AK$3+(J25+AB25)*12*7.57%)*SUM(Fasering!$D$5:$D$6)</f>
        <v>528.09665179151534</v>
      </c>
      <c r="AQ25" s="9">
        <f>($AK$3+(K25+AC25)*12*7.57%)*SUM(Fasering!$D$5:$D$7)</f>
        <v>913.82779357958441</v>
      </c>
      <c r="AR25" s="9">
        <f>($AK$3+(L25+AD25)*12*7.57%)*SUM(Fasering!$D$5:$D$8)</f>
        <v>1359.8819262462891</v>
      </c>
      <c r="AS25" s="9">
        <f>($AK$3+(M25+AE25)*12*7.57%)*SUM(Fasering!$D$5:$D$9)</f>
        <v>1866.2590497916296</v>
      </c>
      <c r="AT25" s="9">
        <f>($AK$3+(N25+AF25)*12*7.57%)*SUM(Fasering!$D$5:$D$10)</f>
        <v>2431.6175646282009</v>
      </c>
      <c r="AU25" s="87">
        <f>($AK$3+(O25+AG25)*12*7.57%)*SUM(Fasering!$D$5:$D$11)</f>
        <v>3058.5050631285999</v>
      </c>
    </row>
    <row r="26" spans="1:47" ht="15" x14ac:dyDescent="0.3">
      <c r="A26" s="33">
        <f t="shared" si="8"/>
        <v>16</v>
      </c>
      <c r="B26" s="126">
        <v>31730.69</v>
      </c>
      <c r="C26" s="127"/>
      <c r="D26" s="126">
        <f t="shared" si="0"/>
        <v>40240.861057999995</v>
      </c>
      <c r="E26" s="128">
        <f t="shared" si="1"/>
        <v>997.54488875778065</v>
      </c>
      <c r="F26" s="126">
        <f t="shared" si="2"/>
        <v>3353.4050881666662</v>
      </c>
      <c r="G26" s="128">
        <f t="shared" si="3"/>
        <v>83.12874072981505</v>
      </c>
      <c r="H26" s="46">
        <f>'L4'!$H$10</f>
        <v>1609.3</v>
      </c>
      <c r="I26" s="46">
        <f>GEW!$E$12+($F26-GEW!$E$12)*SUM(Fasering!$D$5)</f>
        <v>1716.7792493333334</v>
      </c>
      <c r="J26" s="46">
        <f>GEW!$E$12+($F26-GEW!$E$12)*SUM(Fasering!$D$5:$D$6)</f>
        <v>2139.9512695093331</v>
      </c>
      <c r="K26" s="46">
        <f>GEW!$E$12+($F26-GEW!$E$12)*SUM(Fasering!$D$5:$D$7)</f>
        <v>2382.7511966666157</v>
      </c>
      <c r="L26" s="46">
        <f>GEW!$E$12+($F26-GEW!$E$12)*SUM(Fasering!$D$5:$D$8)</f>
        <v>2625.5511238238987</v>
      </c>
      <c r="M26" s="46">
        <f>GEW!$E$12+($F26-GEW!$E$12)*SUM(Fasering!$D$5:$D$9)</f>
        <v>2868.3510509811813</v>
      </c>
      <c r="N26" s="46">
        <f>GEW!$E$12+($F26-GEW!$E$12)*SUM(Fasering!$D$5:$D$10)</f>
        <v>3110.6051610093837</v>
      </c>
      <c r="O26" s="76">
        <f>GEW!$E$12+($F26-GEW!$E$12)*SUM(Fasering!$D$5:$D$11)</f>
        <v>3353.4050881666662</v>
      </c>
      <c r="P26" s="126">
        <f t="shared" si="4"/>
        <v>0</v>
      </c>
      <c r="Q26" s="128">
        <f t="shared" si="5"/>
        <v>0</v>
      </c>
      <c r="R26" s="46">
        <f>$P26*SUM(Fasering!$D$5)</f>
        <v>0</v>
      </c>
      <c r="S26" s="46">
        <f>$P26*SUM(Fasering!$D$5:$D$6)</f>
        <v>0</v>
      </c>
      <c r="T26" s="46">
        <f>$P26*SUM(Fasering!$D$5:$D$7)</f>
        <v>0</v>
      </c>
      <c r="U26" s="46">
        <f>$P26*SUM(Fasering!$D$5:$D$8)</f>
        <v>0</v>
      </c>
      <c r="V26" s="46">
        <f>$P26*SUM(Fasering!$D$5:$D$9)</f>
        <v>0</v>
      </c>
      <c r="W26" s="46">
        <f>$P26*SUM(Fasering!$D$5:$D$10)</f>
        <v>0</v>
      </c>
      <c r="X26" s="76">
        <f>$P26*SUM(Fasering!$D$5:$D$11)</f>
        <v>0</v>
      </c>
      <c r="Y26" s="126">
        <f t="shared" si="6"/>
        <v>0</v>
      </c>
      <c r="Z26" s="128">
        <f t="shared" si="7"/>
        <v>0</v>
      </c>
      <c r="AA26" s="75">
        <f>$Y26*SUM(Fasering!$D$5)</f>
        <v>0</v>
      </c>
      <c r="AB26" s="46">
        <f>$Y26*SUM(Fasering!$D$5:$D$6)</f>
        <v>0</v>
      </c>
      <c r="AC26" s="46">
        <f>$Y26*SUM(Fasering!$D$5:$D$7)</f>
        <v>0</v>
      </c>
      <c r="AD26" s="46">
        <f>$Y26*SUM(Fasering!$D$5:$D$8)</f>
        <v>0</v>
      </c>
      <c r="AE26" s="46">
        <f>$Y26*SUM(Fasering!$D$5:$D$9)</f>
        <v>0</v>
      </c>
      <c r="AF26" s="46">
        <f>$Y26*SUM(Fasering!$D$5:$D$10)</f>
        <v>0</v>
      </c>
      <c r="AG26" s="76">
        <f>$Y26*SUM(Fasering!$D$5:$D$11)</f>
        <v>0</v>
      </c>
      <c r="AH26" s="5">
        <f>($AK$3+(I26+R26)*12*7.57%)*SUM(Fasering!$D$5)</f>
        <v>0</v>
      </c>
      <c r="AI26" s="9">
        <f>($AK$3+(J26+S26)*12*7.57%)*SUM(Fasering!$D$5:$D$6)</f>
        <v>535.87111527636262</v>
      </c>
      <c r="AJ26" s="9">
        <f>($AK$3+(K26+T26)*12*7.57%)*SUM(Fasering!$D$5:$D$7)</f>
        <v>933.08301026487641</v>
      </c>
      <c r="AK26" s="9">
        <f>($AK$3+(L26+U26)*12*7.57%)*SUM(Fasering!$D$5:$D$8)</f>
        <v>1395.7366428247212</v>
      </c>
      <c r="AL26" s="9">
        <f>($AK$3+(M26+V26)*12*7.57%)*SUM(Fasering!$D$5:$D$9)</f>
        <v>1923.8320129558972</v>
      </c>
      <c r="AM26" s="9">
        <f>($AK$3+(N26+W26)*12*7.57%)*SUM(Fasering!$D$5:$D$10)</f>
        <v>2515.9614506225253</v>
      </c>
      <c r="AN26" s="87">
        <f>($AK$3+(O26+X26)*12*7.57%)*SUM(Fasering!$D$5:$D$11)</f>
        <v>3174.7931820905997</v>
      </c>
      <c r="AO26" s="5">
        <f>($AK$3+(I26+AA26)*12*7.57%)*SUM(Fasering!$D$5)</f>
        <v>0</v>
      </c>
      <c r="AP26" s="9">
        <f>($AK$3+(J26+AB26)*12*7.57%)*SUM(Fasering!$D$5:$D$6)</f>
        <v>535.87111527636262</v>
      </c>
      <c r="AQ26" s="9">
        <f>($AK$3+(K26+AC26)*12*7.57%)*SUM(Fasering!$D$5:$D$7)</f>
        <v>933.08301026487641</v>
      </c>
      <c r="AR26" s="9">
        <f>($AK$3+(L26+AD26)*12*7.57%)*SUM(Fasering!$D$5:$D$8)</f>
        <v>1395.7366428247212</v>
      </c>
      <c r="AS26" s="9">
        <f>($AK$3+(M26+AE26)*12*7.57%)*SUM(Fasering!$D$5:$D$9)</f>
        <v>1923.8320129558972</v>
      </c>
      <c r="AT26" s="9">
        <f>($AK$3+(N26+AF26)*12*7.57%)*SUM(Fasering!$D$5:$D$10)</f>
        <v>2515.9614506225253</v>
      </c>
      <c r="AU26" s="87">
        <f>($AK$3+(O26+AG26)*12*7.57%)*SUM(Fasering!$D$5:$D$11)</f>
        <v>3174.7931820905997</v>
      </c>
    </row>
    <row r="27" spans="1:47" ht="15" x14ac:dyDescent="0.3">
      <c r="A27" s="33">
        <f t="shared" si="8"/>
        <v>17</v>
      </c>
      <c r="B27" s="126">
        <v>31743.86</v>
      </c>
      <c r="C27" s="127"/>
      <c r="D27" s="126">
        <f t="shared" si="0"/>
        <v>40257.563252</v>
      </c>
      <c r="E27" s="128">
        <f t="shared" si="1"/>
        <v>997.9589253319914</v>
      </c>
      <c r="F27" s="126">
        <f t="shared" si="2"/>
        <v>3354.7969376666665</v>
      </c>
      <c r="G27" s="128">
        <f t="shared" si="3"/>
        <v>83.16324377766594</v>
      </c>
      <c r="H27" s="46">
        <f>'L4'!$H$10</f>
        <v>1609.3</v>
      </c>
      <c r="I27" s="46">
        <f>GEW!$E$12+($F27-GEW!$E$12)*SUM(Fasering!$D$5)</f>
        <v>1716.7792493333334</v>
      </c>
      <c r="J27" s="46">
        <f>GEW!$E$12+($F27-GEW!$E$12)*SUM(Fasering!$D$5:$D$6)</f>
        <v>2140.311151255497</v>
      </c>
      <c r="K27" s="46">
        <f>GEW!$E$12+($F27-GEW!$E$12)*SUM(Fasering!$D$5:$D$7)</f>
        <v>2383.3175648003189</v>
      </c>
      <c r="L27" s="46">
        <f>GEW!$E$12+($F27-GEW!$E$12)*SUM(Fasering!$D$5:$D$8)</f>
        <v>2626.3239783451409</v>
      </c>
      <c r="M27" s="46">
        <f>GEW!$E$12+($F27-GEW!$E$12)*SUM(Fasering!$D$5:$D$9)</f>
        <v>2869.3303918899628</v>
      </c>
      <c r="N27" s="46">
        <f>GEW!$E$12+($F27-GEW!$E$12)*SUM(Fasering!$D$5:$D$10)</f>
        <v>3111.790524121845</v>
      </c>
      <c r="O27" s="76">
        <f>GEW!$E$12+($F27-GEW!$E$12)*SUM(Fasering!$D$5:$D$11)</f>
        <v>3354.7969376666665</v>
      </c>
      <c r="P27" s="126">
        <f t="shared" si="4"/>
        <v>0</v>
      </c>
      <c r="Q27" s="128">
        <f t="shared" si="5"/>
        <v>0</v>
      </c>
      <c r="R27" s="46">
        <f>$P27*SUM(Fasering!$D$5)</f>
        <v>0</v>
      </c>
      <c r="S27" s="46">
        <f>$P27*SUM(Fasering!$D$5:$D$6)</f>
        <v>0</v>
      </c>
      <c r="T27" s="46">
        <f>$P27*SUM(Fasering!$D$5:$D$7)</f>
        <v>0</v>
      </c>
      <c r="U27" s="46">
        <f>$P27*SUM(Fasering!$D$5:$D$8)</f>
        <v>0</v>
      </c>
      <c r="V27" s="46">
        <f>$P27*SUM(Fasering!$D$5:$D$9)</f>
        <v>0</v>
      </c>
      <c r="W27" s="46">
        <f>$P27*SUM(Fasering!$D$5:$D$10)</f>
        <v>0</v>
      </c>
      <c r="X27" s="76">
        <f>$P27*SUM(Fasering!$D$5:$D$11)</f>
        <v>0</v>
      </c>
      <c r="Y27" s="126">
        <f t="shared" si="6"/>
        <v>0</v>
      </c>
      <c r="Z27" s="128">
        <f t="shared" si="7"/>
        <v>0</v>
      </c>
      <c r="AA27" s="75">
        <f>$Y27*SUM(Fasering!$D$5)</f>
        <v>0</v>
      </c>
      <c r="AB27" s="46">
        <f>$Y27*SUM(Fasering!$D$5:$D$6)</f>
        <v>0</v>
      </c>
      <c r="AC27" s="46">
        <f>$Y27*SUM(Fasering!$D$5:$D$7)</f>
        <v>0</v>
      </c>
      <c r="AD27" s="46">
        <f>$Y27*SUM(Fasering!$D$5:$D$8)</f>
        <v>0</v>
      </c>
      <c r="AE27" s="46">
        <f>$Y27*SUM(Fasering!$D$5:$D$9)</f>
        <v>0</v>
      </c>
      <c r="AF27" s="46">
        <f>$Y27*SUM(Fasering!$D$5:$D$10)</f>
        <v>0</v>
      </c>
      <c r="AG27" s="76">
        <f>$Y27*SUM(Fasering!$D$5:$D$11)</f>
        <v>0</v>
      </c>
      <c r="AH27" s="5">
        <f>($AK$3+(I27+R27)*12*7.57%)*SUM(Fasering!$D$5)</f>
        <v>0</v>
      </c>
      <c r="AI27" s="9">
        <f>($AK$3+(J27+S27)*12*7.57%)*SUM(Fasering!$D$5:$D$6)</f>
        <v>535.95564403397464</v>
      </c>
      <c r="AJ27" s="9">
        <f>($AK$3+(K27+T27)*12*7.57%)*SUM(Fasering!$D$5:$D$7)</f>
        <v>933.29236484569481</v>
      </c>
      <c r="AK27" s="9">
        <f>($AK$3+(L27+U27)*12*7.57%)*SUM(Fasering!$D$5:$D$8)</f>
        <v>1396.1264773969478</v>
      </c>
      <c r="AL27" s="9">
        <f>($AK$3+(M27+V27)*12*7.57%)*SUM(Fasering!$D$5:$D$9)</f>
        <v>1924.457981687734</v>
      </c>
      <c r="AM27" s="9">
        <f>($AK$3+(N27+W27)*12*7.57%)*SUM(Fasering!$D$5:$D$10)</f>
        <v>2516.8784893235456</v>
      </c>
      <c r="AN27" s="87">
        <f>($AK$3+(O27+X27)*12*7.57%)*SUM(Fasering!$D$5:$D$11)</f>
        <v>3176.0575381764002</v>
      </c>
      <c r="AO27" s="5">
        <f>($AK$3+(I27+AA27)*12*7.57%)*SUM(Fasering!$D$5)</f>
        <v>0</v>
      </c>
      <c r="AP27" s="9">
        <f>($AK$3+(J27+AB27)*12*7.57%)*SUM(Fasering!$D$5:$D$6)</f>
        <v>535.95564403397464</v>
      </c>
      <c r="AQ27" s="9">
        <f>($AK$3+(K27+AC27)*12*7.57%)*SUM(Fasering!$D$5:$D$7)</f>
        <v>933.29236484569481</v>
      </c>
      <c r="AR27" s="9">
        <f>($AK$3+(L27+AD27)*12*7.57%)*SUM(Fasering!$D$5:$D$8)</f>
        <v>1396.1264773969478</v>
      </c>
      <c r="AS27" s="9">
        <f>($AK$3+(M27+AE27)*12*7.57%)*SUM(Fasering!$D$5:$D$9)</f>
        <v>1924.457981687734</v>
      </c>
      <c r="AT27" s="9">
        <f>($AK$3+(N27+AF27)*12*7.57%)*SUM(Fasering!$D$5:$D$10)</f>
        <v>2516.8784893235456</v>
      </c>
      <c r="AU27" s="87">
        <f>($AK$3+(O27+AG27)*12*7.57%)*SUM(Fasering!$D$5:$D$11)</f>
        <v>3176.0575381764002</v>
      </c>
    </row>
    <row r="28" spans="1:47" ht="15" x14ac:dyDescent="0.3">
      <c r="A28" s="33">
        <f t="shared" si="8"/>
        <v>18</v>
      </c>
      <c r="B28" s="126">
        <v>32955.160000000003</v>
      </c>
      <c r="C28" s="127"/>
      <c r="D28" s="126">
        <f t="shared" si="0"/>
        <v>41793.733912000003</v>
      </c>
      <c r="E28" s="128">
        <f t="shared" si="1"/>
        <v>1036.0396012880549</v>
      </c>
      <c r="F28" s="126">
        <f t="shared" si="2"/>
        <v>3482.8111593333338</v>
      </c>
      <c r="G28" s="128">
        <f t="shared" si="3"/>
        <v>86.336633440671235</v>
      </c>
      <c r="H28" s="46">
        <f>'L4'!$H$10</f>
        <v>1609.3</v>
      </c>
      <c r="I28" s="46">
        <f>GEW!$E$12+($F28-GEW!$E$12)*SUM(Fasering!$D$5)</f>
        <v>1716.7792493333334</v>
      </c>
      <c r="J28" s="46">
        <f>GEW!$E$12+($F28-GEW!$E$12)*SUM(Fasering!$D$5:$D$6)</f>
        <v>2173.4109811057688</v>
      </c>
      <c r="K28" s="46">
        <f>GEW!$E$12+($F28-GEW!$E$12)*SUM(Fasering!$D$5:$D$7)</f>
        <v>2435.4088116001849</v>
      </c>
      <c r="L28" s="46">
        <f>GEW!$E$12+($F28-GEW!$E$12)*SUM(Fasering!$D$5:$D$8)</f>
        <v>2697.406642094601</v>
      </c>
      <c r="M28" s="46">
        <f>GEW!$E$12+($F28-GEW!$E$12)*SUM(Fasering!$D$5:$D$9)</f>
        <v>2959.4044725890171</v>
      </c>
      <c r="N28" s="46">
        <f>GEW!$E$12+($F28-GEW!$E$12)*SUM(Fasering!$D$5:$D$10)</f>
        <v>3220.8133288389181</v>
      </c>
      <c r="O28" s="76">
        <f>GEW!$E$12+($F28-GEW!$E$12)*SUM(Fasering!$D$5:$D$11)</f>
        <v>3482.8111593333338</v>
      </c>
      <c r="P28" s="126">
        <f t="shared" si="4"/>
        <v>0</v>
      </c>
      <c r="Q28" s="128">
        <f t="shared" si="5"/>
        <v>0</v>
      </c>
      <c r="R28" s="46">
        <f>$P28*SUM(Fasering!$D$5)</f>
        <v>0</v>
      </c>
      <c r="S28" s="46">
        <f>$P28*SUM(Fasering!$D$5:$D$6)</f>
        <v>0</v>
      </c>
      <c r="T28" s="46">
        <f>$P28*SUM(Fasering!$D$5:$D$7)</f>
        <v>0</v>
      </c>
      <c r="U28" s="46">
        <f>$P28*SUM(Fasering!$D$5:$D$8)</f>
        <v>0</v>
      </c>
      <c r="V28" s="46">
        <f>$P28*SUM(Fasering!$D$5:$D$9)</f>
        <v>0</v>
      </c>
      <c r="W28" s="46">
        <f>$P28*SUM(Fasering!$D$5:$D$10)</f>
        <v>0</v>
      </c>
      <c r="X28" s="76">
        <f>$P28*SUM(Fasering!$D$5:$D$11)</f>
        <v>0</v>
      </c>
      <c r="Y28" s="126">
        <f t="shared" si="6"/>
        <v>0</v>
      </c>
      <c r="Z28" s="128">
        <f t="shared" si="7"/>
        <v>0</v>
      </c>
      <c r="AA28" s="75">
        <f>$Y28*SUM(Fasering!$D$5)</f>
        <v>0</v>
      </c>
      <c r="AB28" s="46">
        <f>$Y28*SUM(Fasering!$D$5:$D$6)</f>
        <v>0</v>
      </c>
      <c r="AC28" s="46">
        <f>$Y28*SUM(Fasering!$D$5:$D$7)</f>
        <v>0</v>
      </c>
      <c r="AD28" s="46">
        <f>$Y28*SUM(Fasering!$D$5:$D$8)</f>
        <v>0</v>
      </c>
      <c r="AE28" s="46">
        <f>$Y28*SUM(Fasering!$D$5:$D$9)</f>
        <v>0</v>
      </c>
      <c r="AF28" s="46">
        <f>$Y28*SUM(Fasering!$D$5:$D$10)</f>
        <v>0</v>
      </c>
      <c r="AG28" s="76">
        <f>$Y28*SUM(Fasering!$D$5:$D$11)</f>
        <v>0</v>
      </c>
      <c r="AH28" s="5">
        <f>($AK$3+(I28+R28)*12*7.57%)*SUM(Fasering!$D$5)</f>
        <v>0</v>
      </c>
      <c r="AI28" s="9">
        <f>($AK$3+(J28+S28)*12*7.57%)*SUM(Fasering!$D$5:$D$6)</f>
        <v>543.7301075188218</v>
      </c>
      <c r="AJ28" s="9">
        <f>($AK$3+(K28+T28)*12*7.57%)*SUM(Fasering!$D$5:$D$7)</f>
        <v>952.5475815309868</v>
      </c>
      <c r="AK28" s="9">
        <f>($AK$3+(L28+U28)*12*7.57%)*SUM(Fasering!$D$5:$D$8)</f>
        <v>1431.9811939753804</v>
      </c>
      <c r="AL28" s="9">
        <f>($AK$3+(M28+V28)*12*7.57%)*SUM(Fasering!$D$5:$D$9)</f>
        <v>1982.0309448520024</v>
      </c>
      <c r="AM28" s="9">
        <f>($AK$3+(N28+W28)*12*7.57%)*SUM(Fasering!$D$5:$D$10)</f>
        <v>2601.2223753178714</v>
      </c>
      <c r="AN28" s="87">
        <f>($AK$3+(O28+X28)*12*7.57%)*SUM(Fasering!$D$5:$D$11)</f>
        <v>3292.3456571384004</v>
      </c>
      <c r="AO28" s="5">
        <f>($AK$3+(I28+AA28)*12*7.57%)*SUM(Fasering!$D$5)</f>
        <v>0</v>
      </c>
      <c r="AP28" s="9">
        <f>($AK$3+(J28+AB28)*12*7.57%)*SUM(Fasering!$D$5:$D$6)</f>
        <v>543.7301075188218</v>
      </c>
      <c r="AQ28" s="9">
        <f>($AK$3+(K28+AC28)*12*7.57%)*SUM(Fasering!$D$5:$D$7)</f>
        <v>952.5475815309868</v>
      </c>
      <c r="AR28" s="9">
        <f>($AK$3+(L28+AD28)*12*7.57%)*SUM(Fasering!$D$5:$D$8)</f>
        <v>1431.9811939753804</v>
      </c>
      <c r="AS28" s="9">
        <f>($AK$3+(M28+AE28)*12*7.57%)*SUM(Fasering!$D$5:$D$9)</f>
        <v>1982.0309448520024</v>
      </c>
      <c r="AT28" s="9">
        <f>($AK$3+(N28+AF28)*12*7.57%)*SUM(Fasering!$D$5:$D$10)</f>
        <v>2601.2223753178714</v>
      </c>
      <c r="AU28" s="87">
        <f>($AK$3+(O28+AG28)*12*7.57%)*SUM(Fasering!$D$5:$D$11)</f>
        <v>3292.3456571384004</v>
      </c>
    </row>
    <row r="29" spans="1:47" ht="15" x14ac:dyDescent="0.3">
      <c r="A29" s="33">
        <f t="shared" si="8"/>
        <v>19</v>
      </c>
      <c r="B29" s="126">
        <v>32968.339999999997</v>
      </c>
      <c r="C29" s="127"/>
      <c r="D29" s="126">
        <f t="shared" si="0"/>
        <v>41810.448787999994</v>
      </c>
      <c r="E29" s="128">
        <f t="shared" si="1"/>
        <v>1036.4539522408334</v>
      </c>
      <c r="F29" s="126">
        <f t="shared" si="2"/>
        <v>3484.2040656666659</v>
      </c>
      <c r="G29" s="128">
        <f t="shared" si="3"/>
        <v>86.371162686736113</v>
      </c>
      <c r="H29" s="46">
        <f>'L4'!$H$10</f>
        <v>1609.3</v>
      </c>
      <c r="I29" s="46">
        <f>GEW!$E$12+($F29-GEW!$E$12)*SUM(Fasering!$D$5)</f>
        <v>1716.7792493333334</v>
      </c>
      <c r="J29" s="46">
        <f>GEW!$E$12+($F29-GEW!$E$12)*SUM(Fasering!$D$5:$D$6)</f>
        <v>2173.7711361106612</v>
      </c>
      <c r="K29" s="46">
        <f>GEW!$E$12+($F29-GEW!$E$12)*SUM(Fasering!$D$5:$D$7)</f>
        <v>2435.9756097780282</v>
      </c>
      <c r="L29" s="46">
        <f>GEW!$E$12+($F29-GEW!$E$12)*SUM(Fasering!$D$5:$D$8)</f>
        <v>2698.1800834453952</v>
      </c>
      <c r="M29" s="46">
        <f>GEW!$E$12+($F29-GEW!$E$12)*SUM(Fasering!$D$5:$D$9)</f>
        <v>2960.3845571127622</v>
      </c>
      <c r="N29" s="46">
        <f>GEW!$E$12+($F29-GEW!$E$12)*SUM(Fasering!$D$5:$D$10)</f>
        <v>3221.9995919992989</v>
      </c>
      <c r="O29" s="76">
        <f>GEW!$E$12+($F29-GEW!$E$12)*SUM(Fasering!$D$5:$D$11)</f>
        <v>3484.2040656666659</v>
      </c>
      <c r="P29" s="126">
        <f t="shared" si="4"/>
        <v>0</v>
      </c>
      <c r="Q29" s="128">
        <f t="shared" si="5"/>
        <v>0</v>
      </c>
      <c r="R29" s="46">
        <f>$P29*SUM(Fasering!$D$5)</f>
        <v>0</v>
      </c>
      <c r="S29" s="46">
        <f>$P29*SUM(Fasering!$D$5:$D$6)</f>
        <v>0</v>
      </c>
      <c r="T29" s="46">
        <f>$P29*SUM(Fasering!$D$5:$D$7)</f>
        <v>0</v>
      </c>
      <c r="U29" s="46">
        <f>$P29*SUM(Fasering!$D$5:$D$8)</f>
        <v>0</v>
      </c>
      <c r="V29" s="46">
        <f>$P29*SUM(Fasering!$D$5:$D$9)</f>
        <v>0</v>
      </c>
      <c r="W29" s="46">
        <f>$P29*SUM(Fasering!$D$5:$D$10)</f>
        <v>0</v>
      </c>
      <c r="X29" s="76">
        <f>$P29*SUM(Fasering!$D$5:$D$11)</f>
        <v>0</v>
      </c>
      <c r="Y29" s="126">
        <f t="shared" si="6"/>
        <v>0</v>
      </c>
      <c r="Z29" s="128">
        <f t="shared" si="7"/>
        <v>0</v>
      </c>
      <c r="AA29" s="75">
        <f>$Y29*SUM(Fasering!$D$5)</f>
        <v>0</v>
      </c>
      <c r="AB29" s="46">
        <f>$Y29*SUM(Fasering!$D$5:$D$6)</f>
        <v>0</v>
      </c>
      <c r="AC29" s="46">
        <f>$Y29*SUM(Fasering!$D$5:$D$7)</f>
        <v>0</v>
      </c>
      <c r="AD29" s="46">
        <f>$Y29*SUM(Fasering!$D$5:$D$8)</f>
        <v>0</v>
      </c>
      <c r="AE29" s="46">
        <f>$Y29*SUM(Fasering!$D$5:$D$9)</f>
        <v>0</v>
      </c>
      <c r="AF29" s="46">
        <f>$Y29*SUM(Fasering!$D$5:$D$10)</f>
        <v>0</v>
      </c>
      <c r="AG29" s="76">
        <f>$Y29*SUM(Fasering!$D$5:$D$11)</f>
        <v>0</v>
      </c>
      <c r="AH29" s="5">
        <f>($AK$3+(I29+R29)*12*7.57%)*SUM(Fasering!$D$5)</f>
        <v>0</v>
      </c>
      <c r="AI29" s="9">
        <f>($AK$3+(J29+S29)*12*7.57%)*SUM(Fasering!$D$5:$D$6)</f>
        <v>543.81470045924141</v>
      </c>
      <c r="AJ29" s="9">
        <f>($AK$3+(K29+T29)*12*7.57%)*SUM(Fasering!$D$5:$D$7)</f>
        <v>952.75709507504018</v>
      </c>
      <c r="AK29" s="9">
        <f>($AK$3+(L29+U29)*12*7.57%)*SUM(Fasering!$D$5:$D$8)</f>
        <v>1432.3713245495594</v>
      </c>
      <c r="AL29" s="9">
        <f>($AK$3+(M29+V29)*12*7.57%)*SUM(Fasering!$D$5:$D$9)</f>
        <v>1982.6573888827993</v>
      </c>
      <c r="AM29" s="9">
        <f>($AK$3+(N29+W29)*12*7.57%)*SUM(Fasering!$D$5:$D$10)</f>
        <v>2602.1401103276989</v>
      </c>
      <c r="AN29" s="87">
        <f>($AK$3+(O29+X29)*12*7.57%)*SUM(Fasering!$D$5:$D$11)</f>
        <v>3293.6109732515997</v>
      </c>
      <c r="AO29" s="5">
        <f>($AK$3+(I29+AA29)*12*7.57%)*SUM(Fasering!$D$5)</f>
        <v>0</v>
      </c>
      <c r="AP29" s="9">
        <f>($AK$3+(J29+AB29)*12*7.57%)*SUM(Fasering!$D$5:$D$6)</f>
        <v>543.81470045924141</v>
      </c>
      <c r="AQ29" s="9">
        <f>($AK$3+(K29+AC29)*12*7.57%)*SUM(Fasering!$D$5:$D$7)</f>
        <v>952.75709507504018</v>
      </c>
      <c r="AR29" s="9">
        <f>($AK$3+(L29+AD29)*12*7.57%)*SUM(Fasering!$D$5:$D$8)</f>
        <v>1432.3713245495594</v>
      </c>
      <c r="AS29" s="9">
        <f>($AK$3+(M29+AE29)*12*7.57%)*SUM(Fasering!$D$5:$D$9)</f>
        <v>1982.6573888827993</v>
      </c>
      <c r="AT29" s="9">
        <f>($AK$3+(N29+AF29)*12*7.57%)*SUM(Fasering!$D$5:$D$10)</f>
        <v>2602.1401103276989</v>
      </c>
      <c r="AU29" s="87">
        <f>($AK$3+(O29+AG29)*12*7.57%)*SUM(Fasering!$D$5:$D$11)</f>
        <v>3293.6109732515997</v>
      </c>
    </row>
    <row r="30" spans="1:47" ht="15" x14ac:dyDescent="0.3">
      <c r="A30" s="33">
        <f t="shared" si="8"/>
        <v>20</v>
      </c>
      <c r="B30" s="126">
        <v>34179.64</v>
      </c>
      <c r="C30" s="127"/>
      <c r="D30" s="126">
        <f t="shared" si="0"/>
        <v>43346.619447999998</v>
      </c>
      <c r="E30" s="128">
        <f t="shared" si="1"/>
        <v>1074.5346281968968</v>
      </c>
      <c r="F30" s="126">
        <f t="shared" si="2"/>
        <v>3612.2182873333331</v>
      </c>
      <c r="G30" s="128">
        <f t="shared" si="3"/>
        <v>89.544552349741394</v>
      </c>
      <c r="H30" s="46">
        <f>'L4'!$H$10</f>
        <v>1609.3</v>
      </c>
      <c r="I30" s="46">
        <f>GEW!$E$12+($F30-GEW!$E$12)*SUM(Fasering!$D$5)</f>
        <v>1716.7792493333334</v>
      </c>
      <c r="J30" s="46">
        <f>GEW!$E$12+($F30-GEW!$E$12)*SUM(Fasering!$D$5:$D$6)</f>
        <v>2206.8709659609331</v>
      </c>
      <c r="K30" s="46">
        <f>GEW!$E$12+($F30-GEW!$E$12)*SUM(Fasering!$D$5:$D$7)</f>
        <v>2488.0668565778942</v>
      </c>
      <c r="L30" s="46">
        <f>GEW!$E$12+($F30-GEW!$E$12)*SUM(Fasering!$D$5:$D$8)</f>
        <v>2769.2627471948554</v>
      </c>
      <c r="M30" s="46">
        <f>GEW!$E$12+($F30-GEW!$E$12)*SUM(Fasering!$D$5:$D$9)</f>
        <v>3050.4586378118165</v>
      </c>
      <c r="N30" s="46">
        <f>GEW!$E$12+($F30-GEW!$E$12)*SUM(Fasering!$D$5:$D$10)</f>
        <v>3331.022396716372</v>
      </c>
      <c r="O30" s="76">
        <f>GEW!$E$12+($F30-GEW!$E$12)*SUM(Fasering!$D$5:$D$11)</f>
        <v>3612.2182873333331</v>
      </c>
      <c r="P30" s="126">
        <f t="shared" si="4"/>
        <v>0</v>
      </c>
      <c r="Q30" s="128">
        <f t="shared" si="5"/>
        <v>0</v>
      </c>
      <c r="R30" s="46">
        <f>$P30*SUM(Fasering!$D$5)</f>
        <v>0</v>
      </c>
      <c r="S30" s="46">
        <f>$P30*SUM(Fasering!$D$5:$D$6)</f>
        <v>0</v>
      </c>
      <c r="T30" s="46">
        <f>$P30*SUM(Fasering!$D$5:$D$7)</f>
        <v>0</v>
      </c>
      <c r="U30" s="46">
        <f>$P30*SUM(Fasering!$D$5:$D$8)</f>
        <v>0</v>
      </c>
      <c r="V30" s="46">
        <f>$P30*SUM(Fasering!$D$5:$D$9)</f>
        <v>0</v>
      </c>
      <c r="W30" s="46">
        <f>$P30*SUM(Fasering!$D$5:$D$10)</f>
        <v>0</v>
      </c>
      <c r="X30" s="76">
        <f>$P30*SUM(Fasering!$D$5:$D$11)</f>
        <v>0</v>
      </c>
      <c r="Y30" s="126">
        <f t="shared" si="6"/>
        <v>0</v>
      </c>
      <c r="Z30" s="128">
        <f t="shared" si="7"/>
        <v>0</v>
      </c>
      <c r="AA30" s="75">
        <f>$Y30*SUM(Fasering!$D$5)</f>
        <v>0</v>
      </c>
      <c r="AB30" s="46">
        <f>$Y30*SUM(Fasering!$D$5:$D$6)</f>
        <v>0</v>
      </c>
      <c r="AC30" s="46">
        <f>$Y30*SUM(Fasering!$D$5:$D$7)</f>
        <v>0</v>
      </c>
      <c r="AD30" s="46">
        <f>$Y30*SUM(Fasering!$D$5:$D$8)</f>
        <v>0</v>
      </c>
      <c r="AE30" s="46">
        <f>$Y30*SUM(Fasering!$D$5:$D$9)</f>
        <v>0</v>
      </c>
      <c r="AF30" s="46">
        <f>$Y30*SUM(Fasering!$D$5:$D$10)</f>
        <v>0</v>
      </c>
      <c r="AG30" s="76">
        <f>$Y30*SUM(Fasering!$D$5:$D$11)</f>
        <v>0</v>
      </c>
      <c r="AH30" s="5">
        <f>($AK$3+(I30+R30)*12*7.57%)*SUM(Fasering!$D$5)</f>
        <v>0</v>
      </c>
      <c r="AI30" s="9">
        <f>($AK$3+(J30+S30)*12*7.57%)*SUM(Fasering!$D$5:$D$6)</f>
        <v>551.58916394408857</v>
      </c>
      <c r="AJ30" s="9">
        <f>($AK$3+(K30+T30)*12*7.57%)*SUM(Fasering!$D$5:$D$7)</f>
        <v>972.01231176033218</v>
      </c>
      <c r="AK30" s="9">
        <f>($AK$3+(L30+U30)*12*7.57%)*SUM(Fasering!$D$5:$D$8)</f>
        <v>1468.2260411279922</v>
      </c>
      <c r="AL30" s="9">
        <f>($AK$3+(M30+V30)*12*7.57%)*SUM(Fasering!$D$5:$D$9)</f>
        <v>2040.2303520470678</v>
      </c>
      <c r="AM30" s="9">
        <f>($AK$3+(N30+W30)*12*7.57%)*SUM(Fasering!$D$5:$D$10)</f>
        <v>2686.4839963220243</v>
      </c>
      <c r="AN30" s="87">
        <f>($AK$3+(O30+X30)*12*7.57%)*SUM(Fasering!$D$5:$D$11)</f>
        <v>3409.8990922135999</v>
      </c>
      <c r="AO30" s="5">
        <f>($AK$3+(I30+AA30)*12*7.57%)*SUM(Fasering!$D$5)</f>
        <v>0</v>
      </c>
      <c r="AP30" s="9">
        <f>($AK$3+(J30+AB30)*12*7.57%)*SUM(Fasering!$D$5:$D$6)</f>
        <v>551.58916394408857</v>
      </c>
      <c r="AQ30" s="9">
        <f>($AK$3+(K30+AC30)*12*7.57%)*SUM(Fasering!$D$5:$D$7)</f>
        <v>972.01231176033218</v>
      </c>
      <c r="AR30" s="9">
        <f>($AK$3+(L30+AD30)*12*7.57%)*SUM(Fasering!$D$5:$D$8)</f>
        <v>1468.2260411279922</v>
      </c>
      <c r="AS30" s="9">
        <f>($AK$3+(M30+AE30)*12*7.57%)*SUM(Fasering!$D$5:$D$9)</f>
        <v>2040.2303520470678</v>
      </c>
      <c r="AT30" s="9">
        <f>($AK$3+(N30+AF30)*12*7.57%)*SUM(Fasering!$D$5:$D$10)</f>
        <v>2686.4839963220243</v>
      </c>
      <c r="AU30" s="87">
        <f>($AK$3+(O30+AG30)*12*7.57%)*SUM(Fasering!$D$5:$D$11)</f>
        <v>3409.8990922135999</v>
      </c>
    </row>
    <row r="31" spans="1:47" ht="15" x14ac:dyDescent="0.3">
      <c r="A31" s="33">
        <f t="shared" si="8"/>
        <v>21</v>
      </c>
      <c r="B31" s="126">
        <v>34192.81</v>
      </c>
      <c r="C31" s="127"/>
      <c r="D31" s="126">
        <f t="shared" si="0"/>
        <v>43363.321641999995</v>
      </c>
      <c r="E31" s="128">
        <f t="shared" si="1"/>
        <v>1074.9486647711074</v>
      </c>
      <c r="F31" s="126">
        <f t="shared" si="2"/>
        <v>3613.6101368333329</v>
      </c>
      <c r="G31" s="128">
        <f t="shared" si="3"/>
        <v>89.579055397592285</v>
      </c>
      <c r="H31" s="46">
        <f>'L4'!$H$10</f>
        <v>1609.3</v>
      </c>
      <c r="I31" s="46">
        <f>GEW!$E$12+($F31-GEW!$E$12)*SUM(Fasering!$D$5)</f>
        <v>1716.7792493333334</v>
      </c>
      <c r="J31" s="46">
        <f>GEW!$E$12+($F31-GEW!$E$12)*SUM(Fasering!$D$5:$D$6)</f>
        <v>2207.2308477070965</v>
      </c>
      <c r="K31" s="46">
        <f>GEW!$E$12+($F31-GEW!$E$12)*SUM(Fasering!$D$5:$D$7)</f>
        <v>2488.633224711597</v>
      </c>
      <c r="L31" s="46">
        <f>GEW!$E$12+($F31-GEW!$E$12)*SUM(Fasering!$D$5:$D$8)</f>
        <v>2770.0356017160971</v>
      </c>
      <c r="M31" s="46">
        <f>GEW!$E$12+($F31-GEW!$E$12)*SUM(Fasering!$D$5:$D$9)</f>
        <v>3051.4379787205971</v>
      </c>
      <c r="N31" s="46">
        <f>GEW!$E$12+($F31-GEW!$E$12)*SUM(Fasering!$D$5:$D$10)</f>
        <v>3332.2077598288333</v>
      </c>
      <c r="O31" s="76">
        <f>GEW!$E$12+($F31-GEW!$E$12)*SUM(Fasering!$D$5:$D$11)</f>
        <v>3613.6101368333329</v>
      </c>
      <c r="P31" s="126">
        <f t="shared" si="4"/>
        <v>0</v>
      </c>
      <c r="Q31" s="128">
        <f t="shared" si="5"/>
        <v>0</v>
      </c>
      <c r="R31" s="46">
        <f>$P31*SUM(Fasering!$D$5)</f>
        <v>0</v>
      </c>
      <c r="S31" s="46">
        <f>$P31*SUM(Fasering!$D$5:$D$6)</f>
        <v>0</v>
      </c>
      <c r="T31" s="46">
        <f>$P31*SUM(Fasering!$D$5:$D$7)</f>
        <v>0</v>
      </c>
      <c r="U31" s="46">
        <f>$P31*SUM(Fasering!$D$5:$D$8)</f>
        <v>0</v>
      </c>
      <c r="V31" s="46">
        <f>$P31*SUM(Fasering!$D$5:$D$9)</f>
        <v>0</v>
      </c>
      <c r="W31" s="46">
        <f>$P31*SUM(Fasering!$D$5:$D$10)</f>
        <v>0</v>
      </c>
      <c r="X31" s="76">
        <f>$P31*SUM(Fasering!$D$5:$D$11)</f>
        <v>0</v>
      </c>
      <c r="Y31" s="126">
        <f t="shared" si="6"/>
        <v>0</v>
      </c>
      <c r="Z31" s="128">
        <f t="shared" si="7"/>
        <v>0</v>
      </c>
      <c r="AA31" s="75">
        <f>$Y31*SUM(Fasering!$D$5)</f>
        <v>0</v>
      </c>
      <c r="AB31" s="46">
        <f>$Y31*SUM(Fasering!$D$5:$D$6)</f>
        <v>0</v>
      </c>
      <c r="AC31" s="46">
        <f>$Y31*SUM(Fasering!$D$5:$D$7)</f>
        <v>0</v>
      </c>
      <c r="AD31" s="46">
        <f>$Y31*SUM(Fasering!$D$5:$D$8)</f>
        <v>0</v>
      </c>
      <c r="AE31" s="46">
        <f>$Y31*SUM(Fasering!$D$5:$D$9)</f>
        <v>0</v>
      </c>
      <c r="AF31" s="46">
        <f>$Y31*SUM(Fasering!$D$5:$D$10)</f>
        <v>0</v>
      </c>
      <c r="AG31" s="76">
        <f>$Y31*SUM(Fasering!$D$5:$D$11)</f>
        <v>0</v>
      </c>
      <c r="AH31" s="5">
        <f>($AK$3+(I31+R31)*12*7.57%)*SUM(Fasering!$D$5)</f>
        <v>0</v>
      </c>
      <c r="AI31" s="9">
        <f>($AK$3+(J31+S31)*12*7.57%)*SUM(Fasering!$D$5:$D$6)</f>
        <v>551.67369270170059</v>
      </c>
      <c r="AJ31" s="9">
        <f>($AK$3+(K31+T31)*12*7.57%)*SUM(Fasering!$D$5:$D$7)</f>
        <v>972.22166634115058</v>
      </c>
      <c r="AK31" s="9">
        <f>($AK$3+(L31+U31)*12*7.57%)*SUM(Fasering!$D$5:$D$8)</f>
        <v>1468.6158757002181</v>
      </c>
      <c r="AL31" s="9">
        <f>($AK$3+(M31+V31)*12*7.57%)*SUM(Fasering!$D$5:$D$9)</f>
        <v>2040.8563207789034</v>
      </c>
      <c r="AM31" s="9">
        <f>($AK$3+(N31+W31)*12*7.57%)*SUM(Fasering!$D$5:$D$10)</f>
        <v>2687.4010350230442</v>
      </c>
      <c r="AN31" s="87">
        <f>($AK$3+(O31+X31)*12*7.57%)*SUM(Fasering!$D$5:$D$11)</f>
        <v>3411.1634482993995</v>
      </c>
      <c r="AO31" s="5">
        <f>($AK$3+(I31+AA31)*12*7.57%)*SUM(Fasering!$D$5)</f>
        <v>0</v>
      </c>
      <c r="AP31" s="9">
        <f>($AK$3+(J31+AB31)*12*7.57%)*SUM(Fasering!$D$5:$D$6)</f>
        <v>551.67369270170059</v>
      </c>
      <c r="AQ31" s="9">
        <f>($AK$3+(K31+AC31)*12*7.57%)*SUM(Fasering!$D$5:$D$7)</f>
        <v>972.22166634115058</v>
      </c>
      <c r="AR31" s="9">
        <f>($AK$3+(L31+AD31)*12*7.57%)*SUM(Fasering!$D$5:$D$8)</f>
        <v>1468.6158757002181</v>
      </c>
      <c r="AS31" s="9">
        <f>($AK$3+(M31+AE31)*12*7.57%)*SUM(Fasering!$D$5:$D$9)</f>
        <v>2040.8563207789034</v>
      </c>
      <c r="AT31" s="9">
        <f>($AK$3+(N31+AF31)*12*7.57%)*SUM(Fasering!$D$5:$D$10)</f>
        <v>2687.4010350230442</v>
      </c>
      <c r="AU31" s="87">
        <f>($AK$3+(O31+AG31)*12*7.57%)*SUM(Fasering!$D$5:$D$11)</f>
        <v>3411.1634482993995</v>
      </c>
    </row>
    <row r="32" spans="1:47" ht="15" x14ac:dyDescent="0.3">
      <c r="A32" s="33">
        <f t="shared" si="8"/>
        <v>22</v>
      </c>
      <c r="B32" s="126">
        <v>35404.14</v>
      </c>
      <c r="C32" s="127"/>
      <c r="D32" s="126">
        <f t="shared" si="0"/>
        <v>44899.530348</v>
      </c>
      <c r="E32" s="128">
        <f t="shared" si="1"/>
        <v>1113.0302838628752</v>
      </c>
      <c r="F32" s="126">
        <f t="shared" si="2"/>
        <v>3741.6275289999999</v>
      </c>
      <c r="G32" s="128">
        <f t="shared" si="3"/>
        <v>92.7525236552396</v>
      </c>
      <c r="H32" s="46">
        <f>'L4'!$H$10</f>
        <v>1609.3</v>
      </c>
      <c r="I32" s="46">
        <f>GEW!$E$12+($F32-GEW!$E$12)*SUM(Fasering!$D$5)</f>
        <v>1716.7792493333334</v>
      </c>
      <c r="J32" s="46">
        <f>GEW!$E$12+($F32-GEW!$E$12)*SUM(Fasering!$D$5:$D$6)</f>
        <v>2240.3314973335555</v>
      </c>
      <c r="K32" s="46">
        <f>GEW!$E$12+($F32-GEW!$E$12)*SUM(Fasering!$D$5:$D$7)</f>
        <v>2540.7257616438856</v>
      </c>
      <c r="L32" s="46">
        <f>GEW!$E$12+($F32-GEW!$E$12)*SUM(Fasering!$D$5:$D$8)</f>
        <v>2841.1200259542156</v>
      </c>
      <c r="M32" s="46">
        <f>GEW!$E$12+($F32-GEW!$E$12)*SUM(Fasering!$D$5:$D$9)</f>
        <v>3141.5142902645457</v>
      </c>
      <c r="N32" s="46">
        <f>GEW!$E$12+($F32-GEW!$E$12)*SUM(Fasering!$D$5:$D$10)</f>
        <v>3441.2332646896702</v>
      </c>
      <c r="O32" s="76">
        <f>GEW!$E$12+($F32-GEW!$E$12)*SUM(Fasering!$D$5:$D$11)</f>
        <v>3741.6275289999999</v>
      </c>
      <c r="P32" s="126">
        <f t="shared" si="4"/>
        <v>0</v>
      </c>
      <c r="Q32" s="128">
        <f t="shared" si="5"/>
        <v>0</v>
      </c>
      <c r="R32" s="46">
        <f>$P32*SUM(Fasering!$D$5)</f>
        <v>0</v>
      </c>
      <c r="S32" s="46">
        <f>$P32*SUM(Fasering!$D$5:$D$6)</f>
        <v>0</v>
      </c>
      <c r="T32" s="46">
        <f>$P32*SUM(Fasering!$D$5:$D$7)</f>
        <v>0</v>
      </c>
      <c r="U32" s="46">
        <f>$P32*SUM(Fasering!$D$5:$D$8)</f>
        <v>0</v>
      </c>
      <c r="V32" s="46">
        <f>$P32*SUM(Fasering!$D$5:$D$9)</f>
        <v>0</v>
      </c>
      <c r="W32" s="46">
        <f>$P32*SUM(Fasering!$D$5:$D$10)</f>
        <v>0</v>
      </c>
      <c r="X32" s="76">
        <f>$P32*SUM(Fasering!$D$5:$D$11)</f>
        <v>0</v>
      </c>
      <c r="Y32" s="126">
        <f t="shared" si="6"/>
        <v>0</v>
      </c>
      <c r="Z32" s="128">
        <f t="shared" si="7"/>
        <v>0</v>
      </c>
      <c r="AA32" s="75">
        <f>$Y32*SUM(Fasering!$D$5)</f>
        <v>0</v>
      </c>
      <c r="AB32" s="46">
        <f>$Y32*SUM(Fasering!$D$5:$D$6)</f>
        <v>0</v>
      </c>
      <c r="AC32" s="46">
        <f>$Y32*SUM(Fasering!$D$5:$D$7)</f>
        <v>0</v>
      </c>
      <c r="AD32" s="46">
        <f>$Y32*SUM(Fasering!$D$5:$D$8)</f>
        <v>0</v>
      </c>
      <c r="AE32" s="46">
        <f>$Y32*SUM(Fasering!$D$5:$D$9)</f>
        <v>0</v>
      </c>
      <c r="AF32" s="46">
        <f>$Y32*SUM(Fasering!$D$5:$D$10)</f>
        <v>0</v>
      </c>
      <c r="AG32" s="76">
        <f>$Y32*SUM(Fasering!$D$5:$D$11)</f>
        <v>0</v>
      </c>
      <c r="AH32" s="5">
        <f>($AK$3+(I32+R32)*12*7.57%)*SUM(Fasering!$D$5)</f>
        <v>0</v>
      </c>
      <c r="AI32" s="9">
        <f>($AK$3+(J32+S32)*12*7.57%)*SUM(Fasering!$D$5:$D$6)</f>
        <v>559.44834873497041</v>
      </c>
      <c r="AJ32" s="9">
        <f>($AK$3+(K32+T32)*12*7.57%)*SUM(Fasering!$D$5:$D$7)</f>
        <v>991.47735991614809</v>
      </c>
      <c r="AK32" s="9">
        <f>($AK$3+(L32+U32)*12*7.57%)*SUM(Fasering!$D$5:$D$8)</f>
        <v>1504.4714802845094</v>
      </c>
      <c r="AL32" s="9">
        <f>($AK$3+(M32+V32)*12*7.57%)*SUM(Fasering!$D$5:$D$9)</f>
        <v>2098.4307098400554</v>
      </c>
      <c r="AM32" s="9">
        <f>($AK$3+(N32+W32)*12*7.57%)*SUM(Fasering!$D$5:$D$10)</f>
        <v>2771.747009943796</v>
      </c>
      <c r="AN32" s="87">
        <f>($AK$3+(O32+X32)*12*7.57%)*SUM(Fasering!$D$5:$D$11)</f>
        <v>3527.4544473435999</v>
      </c>
      <c r="AO32" s="5">
        <f>($AK$3+(I32+AA32)*12*7.57%)*SUM(Fasering!$D$5)</f>
        <v>0</v>
      </c>
      <c r="AP32" s="9">
        <f>($AK$3+(J32+AB32)*12*7.57%)*SUM(Fasering!$D$5:$D$6)</f>
        <v>559.44834873497041</v>
      </c>
      <c r="AQ32" s="9">
        <f>($AK$3+(K32+AC32)*12*7.57%)*SUM(Fasering!$D$5:$D$7)</f>
        <v>991.47735991614809</v>
      </c>
      <c r="AR32" s="9">
        <f>($AK$3+(L32+AD32)*12*7.57%)*SUM(Fasering!$D$5:$D$8)</f>
        <v>1504.4714802845094</v>
      </c>
      <c r="AS32" s="9">
        <f>($AK$3+(M32+AE32)*12*7.57%)*SUM(Fasering!$D$5:$D$9)</f>
        <v>2098.4307098400554</v>
      </c>
      <c r="AT32" s="9">
        <f>($AK$3+(N32+AF32)*12*7.57%)*SUM(Fasering!$D$5:$D$10)</f>
        <v>2771.747009943796</v>
      </c>
      <c r="AU32" s="87">
        <f>($AK$3+(O32+AG32)*12*7.57%)*SUM(Fasering!$D$5:$D$11)</f>
        <v>3527.4544473435999</v>
      </c>
    </row>
    <row r="33" spans="1:47" ht="15" x14ac:dyDescent="0.3">
      <c r="A33" s="33">
        <f t="shared" si="8"/>
        <v>23</v>
      </c>
      <c r="B33" s="126">
        <v>36628.620000000003</v>
      </c>
      <c r="C33" s="127"/>
      <c r="D33" s="126">
        <f t="shared" si="0"/>
        <v>46452.415884000002</v>
      </c>
      <c r="E33" s="128">
        <f t="shared" si="1"/>
        <v>1151.5253107717174</v>
      </c>
      <c r="F33" s="126">
        <f t="shared" si="2"/>
        <v>3871.0346570000002</v>
      </c>
      <c r="G33" s="128">
        <f t="shared" si="3"/>
        <v>95.960442564309787</v>
      </c>
      <c r="H33" s="46">
        <f>'L4'!$H$10</f>
        <v>1609.3</v>
      </c>
      <c r="I33" s="46">
        <f>GEW!$E$12+($F33-GEW!$E$12)*SUM(Fasering!$D$5)</f>
        <v>1716.7792493333334</v>
      </c>
      <c r="J33" s="46">
        <f>GEW!$E$12+($F33-GEW!$E$12)*SUM(Fasering!$D$5:$D$6)</f>
        <v>2273.7914821887202</v>
      </c>
      <c r="K33" s="46">
        <f>GEW!$E$12+($F33-GEW!$E$12)*SUM(Fasering!$D$5:$D$7)</f>
        <v>2593.3838066215953</v>
      </c>
      <c r="L33" s="46">
        <f>GEW!$E$12+($F33-GEW!$E$12)*SUM(Fasering!$D$5:$D$8)</f>
        <v>2912.9761310544709</v>
      </c>
      <c r="M33" s="46">
        <f>GEW!$E$12+($F33-GEW!$E$12)*SUM(Fasering!$D$5:$D$9)</f>
        <v>3232.568455487346</v>
      </c>
      <c r="N33" s="46">
        <f>GEW!$E$12+($F33-GEW!$E$12)*SUM(Fasering!$D$5:$D$10)</f>
        <v>3551.442332567125</v>
      </c>
      <c r="O33" s="76">
        <f>GEW!$E$12+($F33-GEW!$E$12)*SUM(Fasering!$D$5:$D$11)</f>
        <v>3871.0346570000002</v>
      </c>
      <c r="P33" s="126">
        <f t="shared" si="4"/>
        <v>0</v>
      </c>
      <c r="Q33" s="128">
        <f t="shared" si="5"/>
        <v>0</v>
      </c>
      <c r="R33" s="46">
        <f>$P33*SUM(Fasering!$D$5)</f>
        <v>0</v>
      </c>
      <c r="S33" s="46">
        <f>$P33*SUM(Fasering!$D$5:$D$6)</f>
        <v>0</v>
      </c>
      <c r="T33" s="46">
        <f>$P33*SUM(Fasering!$D$5:$D$7)</f>
        <v>0</v>
      </c>
      <c r="U33" s="46">
        <f>$P33*SUM(Fasering!$D$5:$D$8)</f>
        <v>0</v>
      </c>
      <c r="V33" s="46">
        <f>$P33*SUM(Fasering!$D$5:$D$9)</f>
        <v>0</v>
      </c>
      <c r="W33" s="46">
        <f>$P33*SUM(Fasering!$D$5:$D$10)</f>
        <v>0</v>
      </c>
      <c r="X33" s="76">
        <f>$P33*SUM(Fasering!$D$5:$D$11)</f>
        <v>0</v>
      </c>
      <c r="Y33" s="126">
        <f t="shared" si="6"/>
        <v>0</v>
      </c>
      <c r="Z33" s="128">
        <f t="shared" si="7"/>
        <v>0</v>
      </c>
      <c r="AA33" s="75">
        <f>$Y33*SUM(Fasering!$D$5)</f>
        <v>0</v>
      </c>
      <c r="AB33" s="46">
        <f>$Y33*SUM(Fasering!$D$5:$D$6)</f>
        <v>0</v>
      </c>
      <c r="AC33" s="46">
        <f>$Y33*SUM(Fasering!$D$5:$D$7)</f>
        <v>0</v>
      </c>
      <c r="AD33" s="46">
        <f>$Y33*SUM(Fasering!$D$5:$D$8)</f>
        <v>0</v>
      </c>
      <c r="AE33" s="46">
        <f>$Y33*SUM(Fasering!$D$5:$D$9)</f>
        <v>0</v>
      </c>
      <c r="AF33" s="46">
        <f>$Y33*SUM(Fasering!$D$5:$D$10)</f>
        <v>0</v>
      </c>
      <c r="AG33" s="76">
        <f>$Y33*SUM(Fasering!$D$5:$D$11)</f>
        <v>0</v>
      </c>
      <c r="AH33" s="5">
        <f>($AK$3+(I33+R33)*12*7.57%)*SUM(Fasering!$D$5)</f>
        <v>0</v>
      </c>
      <c r="AI33" s="9">
        <f>($AK$3+(J33+S33)*12*7.57%)*SUM(Fasering!$D$5:$D$6)</f>
        <v>567.30740516023718</v>
      </c>
      <c r="AJ33" s="9">
        <f>($AK$3+(K33+T33)*12*7.57%)*SUM(Fasering!$D$5:$D$7)</f>
        <v>1010.9420901454936</v>
      </c>
      <c r="AK33" s="9">
        <f>($AK$3+(L33+U33)*12*7.57%)*SUM(Fasering!$D$5:$D$8)</f>
        <v>1540.7163274371217</v>
      </c>
      <c r="AL33" s="9">
        <f>($AK$3+(M33+V33)*12*7.57%)*SUM(Fasering!$D$5:$D$9)</f>
        <v>2156.6301170351212</v>
      </c>
      <c r="AM33" s="9">
        <f>($AK$3+(N33+W33)*12*7.57%)*SUM(Fasering!$D$5:$D$10)</f>
        <v>2857.0086309479498</v>
      </c>
      <c r="AN33" s="87">
        <f>($AK$3+(O33+X33)*12*7.57%)*SUM(Fasering!$D$5:$D$11)</f>
        <v>3645.0078824188004</v>
      </c>
      <c r="AO33" s="5">
        <f>($AK$3+(I33+AA33)*12*7.57%)*SUM(Fasering!$D$5)</f>
        <v>0</v>
      </c>
      <c r="AP33" s="9">
        <f>($AK$3+(J33+AB33)*12*7.57%)*SUM(Fasering!$D$5:$D$6)</f>
        <v>567.30740516023718</v>
      </c>
      <c r="AQ33" s="9">
        <f>($AK$3+(K33+AC33)*12*7.57%)*SUM(Fasering!$D$5:$D$7)</f>
        <v>1010.9420901454936</v>
      </c>
      <c r="AR33" s="9">
        <f>($AK$3+(L33+AD33)*12*7.57%)*SUM(Fasering!$D$5:$D$8)</f>
        <v>1540.7163274371217</v>
      </c>
      <c r="AS33" s="9">
        <f>($AK$3+(M33+AE33)*12*7.57%)*SUM(Fasering!$D$5:$D$9)</f>
        <v>2156.6301170351212</v>
      </c>
      <c r="AT33" s="9">
        <f>($AK$3+(N33+AF33)*12*7.57%)*SUM(Fasering!$D$5:$D$10)</f>
        <v>2857.0086309479498</v>
      </c>
      <c r="AU33" s="87">
        <f>($AK$3+(O33+AG33)*12*7.57%)*SUM(Fasering!$D$5:$D$11)</f>
        <v>3645.0078824188004</v>
      </c>
    </row>
    <row r="34" spans="1:47" ht="15" x14ac:dyDescent="0.3">
      <c r="A34" s="33">
        <f t="shared" si="8"/>
        <v>24</v>
      </c>
      <c r="B34" s="126">
        <v>37839.919999999998</v>
      </c>
      <c r="C34" s="127"/>
      <c r="D34" s="126">
        <f t="shared" si="0"/>
        <v>47988.586543999998</v>
      </c>
      <c r="E34" s="128">
        <f t="shared" si="1"/>
        <v>1189.6059867277806</v>
      </c>
      <c r="F34" s="126">
        <f t="shared" si="2"/>
        <v>3999.0488786666665</v>
      </c>
      <c r="G34" s="128">
        <f t="shared" si="3"/>
        <v>99.133832227315054</v>
      </c>
      <c r="H34" s="46">
        <f>'L4'!$H$10</f>
        <v>1609.3</v>
      </c>
      <c r="I34" s="46">
        <f>GEW!$E$12+($F34-GEW!$E$12)*SUM(Fasering!$D$5)</f>
        <v>1716.7792493333334</v>
      </c>
      <c r="J34" s="46">
        <f>GEW!$E$12+($F34-GEW!$E$12)*SUM(Fasering!$D$5:$D$6)</f>
        <v>2306.8913120389916</v>
      </c>
      <c r="K34" s="46">
        <f>GEW!$E$12+($F34-GEW!$E$12)*SUM(Fasering!$D$5:$D$7)</f>
        <v>2645.4750534214609</v>
      </c>
      <c r="L34" s="46">
        <f>GEW!$E$12+($F34-GEW!$E$12)*SUM(Fasering!$D$5:$D$8)</f>
        <v>2984.0587948039301</v>
      </c>
      <c r="M34" s="46">
        <f>GEW!$E$12+($F34-GEW!$E$12)*SUM(Fasering!$D$5:$D$9)</f>
        <v>3322.6425361863994</v>
      </c>
      <c r="N34" s="46">
        <f>GEW!$E$12+($F34-GEW!$E$12)*SUM(Fasering!$D$5:$D$10)</f>
        <v>3660.4651372841972</v>
      </c>
      <c r="O34" s="76">
        <f>GEW!$E$12+($F34-GEW!$E$12)*SUM(Fasering!$D$5:$D$11)</f>
        <v>3999.0488786666665</v>
      </c>
      <c r="P34" s="126">
        <f t="shared" si="4"/>
        <v>0</v>
      </c>
      <c r="Q34" s="128">
        <f t="shared" si="5"/>
        <v>0</v>
      </c>
      <c r="R34" s="46">
        <f>$P34*SUM(Fasering!$D$5)</f>
        <v>0</v>
      </c>
      <c r="S34" s="46">
        <f>$P34*SUM(Fasering!$D$5:$D$6)</f>
        <v>0</v>
      </c>
      <c r="T34" s="46">
        <f>$P34*SUM(Fasering!$D$5:$D$7)</f>
        <v>0</v>
      </c>
      <c r="U34" s="46">
        <f>$P34*SUM(Fasering!$D$5:$D$8)</f>
        <v>0</v>
      </c>
      <c r="V34" s="46">
        <f>$P34*SUM(Fasering!$D$5:$D$9)</f>
        <v>0</v>
      </c>
      <c r="W34" s="46">
        <f>$P34*SUM(Fasering!$D$5:$D$10)</f>
        <v>0</v>
      </c>
      <c r="X34" s="76">
        <f>$P34*SUM(Fasering!$D$5:$D$11)</f>
        <v>0</v>
      </c>
      <c r="Y34" s="126">
        <f t="shared" si="6"/>
        <v>0</v>
      </c>
      <c r="Z34" s="128">
        <f t="shared" si="7"/>
        <v>0</v>
      </c>
      <c r="AA34" s="75">
        <f>$Y34*SUM(Fasering!$D$5)</f>
        <v>0</v>
      </c>
      <c r="AB34" s="46">
        <f>$Y34*SUM(Fasering!$D$5:$D$6)</f>
        <v>0</v>
      </c>
      <c r="AC34" s="46">
        <f>$Y34*SUM(Fasering!$D$5:$D$7)</f>
        <v>0</v>
      </c>
      <c r="AD34" s="46">
        <f>$Y34*SUM(Fasering!$D$5:$D$8)</f>
        <v>0</v>
      </c>
      <c r="AE34" s="46">
        <f>$Y34*SUM(Fasering!$D$5:$D$9)</f>
        <v>0</v>
      </c>
      <c r="AF34" s="46">
        <f>$Y34*SUM(Fasering!$D$5:$D$10)</f>
        <v>0</v>
      </c>
      <c r="AG34" s="76">
        <f>$Y34*SUM(Fasering!$D$5:$D$11)</f>
        <v>0</v>
      </c>
      <c r="AH34" s="5">
        <f>($AK$3+(I34+R34)*12*7.57%)*SUM(Fasering!$D$5)</f>
        <v>0</v>
      </c>
      <c r="AI34" s="9">
        <f>($AK$3+(J34+S34)*12*7.57%)*SUM(Fasering!$D$5:$D$6)</f>
        <v>575.08186864508434</v>
      </c>
      <c r="AJ34" s="9">
        <f>($AK$3+(K34+T34)*12*7.57%)*SUM(Fasering!$D$5:$D$7)</f>
        <v>1030.1973068307855</v>
      </c>
      <c r="AK34" s="9">
        <f>($AK$3+(L34+U34)*12*7.57%)*SUM(Fasering!$D$5:$D$8)</f>
        <v>1576.5710440155538</v>
      </c>
      <c r="AL34" s="9">
        <f>($AK$3+(M34+V34)*12*7.57%)*SUM(Fasering!$D$5:$D$9)</f>
        <v>2214.2030801993888</v>
      </c>
      <c r="AM34" s="9">
        <f>($AK$3+(N34+W34)*12*7.57%)*SUM(Fasering!$D$5:$D$10)</f>
        <v>2941.3525169422746</v>
      </c>
      <c r="AN34" s="87">
        <f>($AK$3+(O34+X34)*12*7.57%)*SUM(Fasering!$D$5:$D$11)</f>
        <v>3761.2960013808001</v>
      </c>
      <c r="AO34" s="5">
        <f>($AK$3+(I34+AA34)*12*7.57%)*SUM(Fasering!$D$5)</f>
        <v>0</v>
      </c>
      <c r="AP34" s="9">
        <f>($AK$3+(J34+AB34)*12*7.57%)*SUM(Fasering!$D$5:$D$6)</f>
        <v>575.08186864508434</v>
      </c>
      <c r="AQ34" s="9">
        <f>($AK$3+(K34+AC34)*12*7.57%)*SUM(Fasering!$D$5:$D$7)</f>
        <v>1030.1973068307855</v>
      </c>
      <c r="AR34" s="9">
        <f>($AK$3+(L34+AD34)*12*7.57%)*SUM(Fasering!$D$5:$D$8)</f>
        <v>1576.5710440155538</v>
      </c>
      <c r="AS34" s="9">
        <f>($AK$3+(M34+AE34)*12*7.57%)*SUM(Fasering!$D$5:$D$9)</f>
        <v>2214.2030801993888</v>
      </c>
      <c r="AT34" s="9">
        <f>($AK$3+(N34+AF34)*12*7.57%)*SUM(Fasering!$D$5:$D$10)</f>
        <v>2941.3525169422746</v>
      </c>
      <c r="AU34" s="87">
        <f>($AK$3+(O34+AG34)*12*7.57%)*SUM(Fasering!$D$5:$D$11)</f>
        <v>3761.2960013808001</v>
      </c>
    </row>
    <row r="35" spans="1:47" ht="15" x14ac:dyDescent="0.3">
      <c r="A35" s="33">
        <f t="shared" si="8"/>
        <v>25</v>
      </c>
      <c r="B35" s="126">
        <v>37853.1</v>
      </c>
      <c r="C35" s="127"/>
      <c r="D35" s="126">
        <f t="shared" si="0"/>
        <v>48005.301419999996</v>
      </c>
      <c r="E35" s="128">
        <f t="shared" si="1"/>
        <v>1190.0203376805594</v>
      </c>
      <c r="F35" s="126">
        <f t="shared" si="2"/>
        <v>4000.4417849999995</v>
      </c>
      <c r="G35" s="128">
        <f t="shared" si="3"/>
        <v>99.168361473379946</v>
      </c>
      <c r="H35" s="46">
        <f>'L4'!$H$10</f>
        <v>1609.3</v>
      </c>
      <c r="I35" s="46">
        <f>GEW!$E$12+($F35-GEW!$E$12)*SUM(Fasering!$D$5)</f>
        <v>1716.7792493333334</v>
      </c>
      <c r="J35" s="46">
        <f>GEW!$E$12+($F35-GEW!$E$12)*SUM(Fasering!$D$5:$D$6)</f>
        <v>2307.2514670438845</v>
      </c>
      <c r="K35" s="46">
        <f>GEW!$E$12+($F35-GEW!$E$12)*SUM(Fasering!$D$5:$D$7)</f>
        <v>2646.0418515993051</v>
      </c>
      <c r="L35" s="46">
        <f>GEW!$E$12+($F35-GEW!$E$12)*SUM(Fasering!$D$5:$D$8)</f>
        <v>2984.8322361547253</v>
      </c>
      <c r="M35" s="46">
        <f>GEW!$E$12+($F35-GEW!$E$12)*SUM(Fasering!$D$5:$D$9)</f>
        <v>3323.6226207101454</v>
      </c>
      <c r="N35" s="46">
        <f>GEW!$E$12+($F35-GEW!$E$12)*SUM(Fasering!$D$5:$D$10)</f>
        <v>3661.6514004445798</v>
      </c>
      <c r="O35" s="76">
        <f>GEW!$E$12+($F35-GEW!$E$12)*SUM(Fasering!$D$5:$D$11)</f>
        <v>4000.441785</v>
      </c>
      <c r="P35" s="126">
        <f t="shared" si="4"/>
        <v>0</v>
      </c>
      <c r="Q35" s="128">
        <f t="shared" si="5"/>
        <v>0</v>
      </c>
      <c r="R35" s="46">
        <f>$P35*SUM(Fasering!$D$5)</f>
        <v>0</v>
      </c>
      <c r="S35" s="46">
        <f>$P35*SUM(Fasering!$D$5:$D$6)</f>
        <v>0</v>
      </c>
      <c r="T35" s="46">
        <f>$P35*SUM(Fasering!$D$5:$D$7)</f>
        <v>0</v>
      </c>
      <c r="U35" s="46">
        <f>$P35*SUM(Fasering!$D$5:$D$8)</f>
        <v>0</v>
      </c>
      <c r="V35" s="46">
        <f>$P35*SUM(Fasering!$D$5:$D$9)</f>
        <v>0</v>
      </c>
      <c r="W35" s="46">
        <f>$P35*SUM(Fasering!$D$5:$D$10)</f>
        <v>0</v>
      </c>
      <c r="X35" s="76">
        <f>$P35*SUM(Fasering!$D$5:$D$11)</f>
        <v>0</v>
      </c>
      <c r="Y35" s="126">
        <f t="shared" si="6"/>
        <v>0</v>
      </c>
      <c r="Z35" s="128">
        <f t="shared" si="7"/>
        <v>0</v>
      </c>
      <c r="AA35" s="75">
        <f>$Y35*SUM(Fasering!$D$5)</f>
        <v>0</v>
      </c>
      <c r="AB35" s="46">
        <f>$Y35*SUM(Fasering!$D$5:$D$6)</f>
        <v>0</v>
      </c>
      <c r="AC35" s="46">
        <f>$Y35*SUM(Fasering!$D$5:$D$7)</f>
        <v>0</v>
      </c>
      <c r="AD35" s="46">
        <f>$Y35*SUM(Fasering!$D$5:$D$8)</f>
        <v>0</v>
      </c>
      <c r="AE35" s="46">
        <f>$Y35*SUM(Fasering!$D$5:$D$9)</f>
        <v>0</v>
      </c>
      <c r="AF35" s="46">
        <f>$Y35*SUM(Fasering!$D$5:$D$10)</f>
        <v>0</v>
      </c>
      <c r="AG35" s="76">
        <f>$Y35*SUM(Fasering!$D$5:$D$11)</f>
        <v>0</v>
      </c>
      <c r="AH35" s="5">
        <f>($AK$3+(I35+R35)*12*7.57%)*SUM(Fasering!$D$5)</f>
        <v>0</v>
      </c>
      <c r="AI35" s="9">
        <f>($AK$3+(J35+S35)*12*7.57%)*SUM(Fasering!$D$5:$D$6)</f>
        <v>575.16646158550395</v>
      </c>
      <c r="AJ35" s="9">
        <f>($AK$3+(K35+T35)*12*7.57%)*SUM(Fasering!$D$5:$D$7)</f>
        <v>1030.4068203748393</v>
      </c>
      <c r="AK35" s="9">
        <f>($AK$3+(L35+U35)*12*7.57%)*SUM(Fasering!$D$5:$D$8)</f>
        <v>1576.9611745897334</v>
      </c>
      <c r="AL35" s="9">
        <f>($AK$3+(M35+V35)*12*7.57%)*SUM(Fasering!$D$5:$D$9)</f>
        <v>2214.8295242301861</v>
      </c>
      <c r="AM35" s="9">
        <f>($AK$3+(N35+W35)*12*7.57%)*SUM(Fasering!$D$5:$D$10)</f>
        <v>2942.2702519521035</v>
      </c>
      <c r="AN35" s="87">
        <f>($AK$3+(O35+X35)*12*7.57%)*SUM(Fasering!$D$5:$D$11)</f>
        <v>3762.5613174940004</v>
      </c>
      <c r="AO35" s="5">
        <f>($AK$3+(I35+AA35)*12*7.57%)*SUM(Fasering!$D$5)</f>
        <v>0</v>
      </c>
      <c r="AP35" s="9">
        <f>($AK$3+(J35+AB35)*12*7.57%)*SUM(Fasering!$D$5:$D$6)</f>
        <v>575.16646158550395</v>
      </c>
      <c r="AQ35" s="9">
        <f>($AK$3+(K35+AC35)*12*7.57%)*SUM(Fasering!$D$5:$D$7)</f>
        <v>1030.4068203748393</v>
      </c>
      <c r="AR35" s="9">
        <f>($AK$3+(L35+AD35)*12*7.57%)*SUM(Fasering!$D$5:$D$8)</f>
        <v>1576.9611745897334</v>
      </c>
      <c r="AS35" s="9">
        <f>($AK$3+(M35+AE35)*12*7.57%)*SUM(Fasering!$D$5:$D$9)</f>
        <v>2214.8295242301861</v>
      </c>
      <c r="AT35" s="9">
        <f>($AK$3+(N35+AF35)*12*7.57%)*SUM(Fasering!$D$5:$D$10)</f>
        <v>2942.2702519521035</v>
      </c>
      <c r="AU35" s="87">
        <f>($AK$3+(O35+AG35)*12*7.57%)*SUM(Fasering!$D$5:$D$11)</f>
        <v>3762.5613174940004</v>
      </c>
    </row>
    <row r="36" spans="1:47" ht="15" x14ac:dyDescent="0.3">
      <c r="A36" s="33">
        <f t="shared" si="8"/>
        <v>26</v>
      </c>
      <c r="B36" s="126">
        <v>37853.1</v>
      </c>
      <c r="C36" s="127"/>
      <c r="D36" s="126">
        <f t="shared" si="0"/>
        <v>48005.301419999996</v>
      </c>
      <c r="E36" s="128">
        <f t="shared" si="1"/>
        <v>1190.0203376805594</v>
      </c>
      <c r="F36" s="126">
        <f t="shared" si="2"/>
        <v>4000.4417849999995</v>
      </c>
      <c r="G36" s="128">
        <f t="shared" si="3"/>
        <v>99.168361473379946</v>
      </c>
      <c r="H36" s="46">
        <f>'L4'!$H$10</f>
        <v>1609.3</v>
      </c>
      <c r="I36" s="46">
        <f>GEW!$E$12+($F36-GEW!$E$12)*SUM(Fasering!$D$5)</f>
        <v>1716.7792493333334</v>
      </c>
      <c r="J36" s="46">
        <f>GEW!$E$12+($F36-GEW!$E$12)*SUM(Fasering!$D$5:$D$6)</f>
        <v>2307.2514670438845</v>
      </c>
      <c r="K36" s="46">
        <f>GEW!$E$12+($F36-GEW!$E$12)*SUM(Fasering!$D$5:$D$7)</f>
        <v>2646.0418515993051</v>
      </c>
      <c r="L36" s="46">
        <f>GEW!$E$12+($F36-GEW!$E$12)*SUM(Fasering!$D$5:$D$8)</f>
        <v>2984.8322361547253</v>
      </c>
      <c r="M36" s="46">
        <f>GEW!$E$12+($F36-GEW!$E$12)*SUM(Fasering!$D$5:$D$9)</f>
        <v>3323.6226207101454</v>
      </c>
      <c r="N36" s="46">
        <f>GEW!$E$12+($F36-GEW!$E$12)*SUM(Fasering!$D$5:$D$10)</f>
        <v>3661.6514004445798</v>
      </c>
      <c r="O36" s="76">
        <f>GEW!$E$12+($F36-GEW!$E$12)*SUM(Fasering!$D$5:$D$11)</f>
        <v>4000.441785</v>
      </c>
      <c r="P36" s="126">
        <f t="shared" si="4"/>
        <v>0</v>
      </c>
      <c r="Q36" s="128">
        <f t="shared" si="5"/>
        <v>0</v>
      </c>
      <c r="R36" s="46">
        <f>$P36*SUM(Fasering!$D$5)</f>
        <v>0</v>
      </c>
      <c r="S36" s="46">
        <f>$P36*SUM(Fasering!$D$5:$D$6)</f>
        <v>0</v>
      </c>
      <c r="T36" s="46">
        <f>$P36*SUM(Fasering!$D$5:$D$7)</f>
        <v>0</v>
      </c>
      <c r="U36" s="46">
        <f>$P36*SUM(Fasering!$D$5:$D$8)</f>
        <v>0</v>
      </c>
      <c r="V36" s="46">
        <f>$P36*SUM(Fasering!$D$5:$D$9)</f>
        <v>0</v>
      </c>
      <c r="W36" s="46">
        <f>$P36*SUM(Fasering!$D$5:$D$10)</f>
        <v>0</v>
      </c>
      <c r="X36" s="76">
        <f>$P36*SUM(Fasering!$D$5:$D$11)</f>
        <v>0</v>
      </c>
      <c r="Y36" s="126">
        <f t="shared" si="6"/>
        <v>0</v>
      </c>
      <c r="Z36" s="128">
        <f t="shared" si="7"/>
        <v>0</v>
      </c>
      <c r="AA36" s="75">
        <f>$Y36*SUM(Fasering!$D$5)</f>
        <v>0</v>
      </c>
      <c r="AB36" s="46">
        <f>$Y36*SUM(Fasering!$D$5:$D$6)</f>
        <v>0</v>
      </c>
      <c r="AC36" s="46">
        <f>$Y36*SUM(Fasering!$D$5:$D$7)</f>
        <v>0</v>
      </c>
      <c r="AD36" s="46">
        <f>$Y36*SUM(Fasering!$D$5:$D$8)</f>
        <v>0</v>
      </c>
      <c r="AE36" s="46">
        <f>$Y36*SUM(Fasering!$D$5:$D$9)</f>
        <v>0</v>
      </c>
      <c r="AF36" s="46">
        <f>$Y36*SUM(Fasering!$D$5:$D$10)</f>
        <v>0</v>
      </c>
      <c r="AG36" s="76">
        <f>$Y36*SUM(Fasering!$D$5:$D$11)</f>
        <v>0</v>
      </c>
      <c r="AH36" s="5">
        <f>($AK$3+(I36+R36)*12*7.57%)*SUM(Fasering!$D$5)</f>
        <v>0</v>
      </c>
      <c r="AI36" s="9">
        <f>($AK$3+(J36+S36)*12*7.57%)*SUM(Fasering!$D$5:$D$6)</f>
        <v>575.16646158550395</v>
      </c>
      <c r="AJ36" s="9">
        <f>($AK$3+(K36+T36)*12*7.57%)*SUM(Fasering!$D$5:$D$7)</f>
        <v>1030.4068203748393</v>
      </c>
      <c r="AK36" s="9">
        <f>($AK$3+(L36+U36)*12*7.57%)*SUM(Fasering!$D$5:$D$8)</f>
        <v>1576.9611745897334</v>
      </c>
      <c r="AL36" s="9">
        <f>($AK$3+(M36+V36)*12*7.57%)*SUM(Fasering!$D$5:$D$9)</f>
        <v>2214.8295242301861</v>
      </c>
      <c r="AM36" s="9">
        <f>($AK$3+(N36+W36)*12*7.57%)*SUM(Fasering!$D$5:$D$10)</f>
        <v>2942.2702519521035</v>
      </c>
      <c r="AN36" s="87">
        <f>($AK$3+(O36+X36)*12*7.57%)*SUM(Fasering!$D$5:$D$11)</f>
        <v>3762.5613174940004</v>
      </c>
      <c r="AO36" s="5">
        <f>($AK$3+(I36+AA36)*12*7.57%)*SUM(Fasering!$D$5)</f>
        <v>0</v>
      </c>
      <c r="AP36" s="9">
        <f>($AK$3+(J36+AB36)*12*7.57%)*SUM(Fasering!$D$5:$D$6)</f>
        <v>575.16646158550395</v>
      </c>
      <c r="AQ36" s="9">
        <f>($AK$3+(K36+AC36)*12*7.57%)*SUM(Fasering!$D$5:$D$7)</f>
        <v>1030.4068203748393</v>
      </c>
      <c r="AR36" s="9">
        <f>($AK$3+(L36+AD36)*12*7.57%)*SUM(Fasering!$D$5:$D$8)</f>
        <v>1576.9611745897334</v>
      </c>
      <c r="AS36" s="9">
        <f>($AK$3+(M36+AE36)*12*7.57%)*SUM(Fasering!$D$5:$D$9)</f>
        <v>2214.8295242301861</v>
      </c>
      <c r="AT36" s="9">
        <f>($AK$3+(N36+AF36)*12*7.57%)*SUM(Fasering!$D$5:$D$10)</f>
        <v>2942.2702519521035</v>
      </c>
      <c r="AU36" s="87">
        <f>($AK$3+(O36+AG36)*12*7.57%)*SUM(Fasering!$D$5:$D$11)</f>
        <v>3762.5613174940004</v>
      </c>
    </row>
    <row r="37" spans="1:47" ht="15" x14ac:dyDescent="0.3">
      <c r="A37" s="33">
        <f t="shared" si="8"/>
        <v>27</v>
      </c>
      <c r="B37" s="126">
        <v>37866.239999999998</v>
      </c>
      <c r="C37" s="127"/>
      <c r="D37" s="126">
        <f t="shared" si="0"/>
        <v>48021.965568</v>
      </c>
      <c r="E37" s="128">
        <f t="shared" si="1"/>
        <v>1190.4334311190657</v>
      </c>
      <c r="F37" s="126">
        <f t="shared" si="2"/>
        <v>4001.8304640000001</v>
      </c>
      <c r="G37" s="128">
        <f t="shared" si="3"/>
        <v>99.202785926588817</v>
      </c>
      <c r="H37" s="46">
        <f>'L4'!$H$10</f>
        <v>1609.3</v>
      </c>
      <c r="I37" s="46">
        <f>GEW!$E$12+($F37-GEW!$E$12)*SUM(Fasering!$D$5)</f>
        <v>1716.7792493333334</v>
      </c>
      <c r="J37" s="46">
        <f>GEW!$E$12+($F37-GEW!$E$12)*SUM(Fasering!$D$5:$D$6)</f>
        <v>2307.6105290138612</v>
      </c>
      <c r="K37" s="46">
        <f>GEW!$E$12+($F37-GEW!$E$12)*SUM(Fasering!$D$5:$D$7)</f>
        <v>2646.6069296005849</v>
      </c>
      <c r="L37" s="46">
        <f>GEW!$E$12+($F37-GEW!$E$12)*SUM(Fasering!$D$5:$D$8)</f>
        <v>2985.6033301873085</v>
      </c>
      <c r="M37" s="46">
        <f>GEW!$E$12+($F37-GEW!$E$12)*SUM(Fasering!$D$5:$D$9)</f>
        <v>3324.5997307740322</v>
      </c>
      <c r="N37" s="46">
        <f>GEW!$E$12+($F37-GEW!$E$12)*SUM(Fasering!$D$5:$D$10)</f>
        <v>3662.8340634132769</v>
      </c>
      <c r="O37" s="76">
        <f>GEW!$E$12+($F37-GEW!$E$12)*SUM(Fasering!$D$5:$D$11)</f>
        <v>4001.8304640000006</v>
      </c>
      <c r="P37" s="126">
        <f t="shared" si="4"/>
        <v>0</v>
      </c>
      <c r="Q37" s="128">
        <f t="shared" si="5"/>
        <v>0</v>
      </c>
      <c r="R37" s="46">
        <f>$P37*SUM(Fasering!$D$5)</f>
        <v>0</v>
      </c>
      <c r="S37" s="46">
        <f>$P37*SUM(Fasering!$D$5:$D$6)</f>
        <v>0</v>
      </c>
      <c r="T37" s="46">
        <f>$P37*SUM(Fasering!$D$5:$D$7)</f>
        <v>0</v>
      </c>
      <c r="U37" s="46">
        <f>$P37*SUM(Fasering!$D$5:$D$8)</f>
        <v>0</v>
      </c>
      <c r="V37" s="46">
        <f>$P37*SUM(Fasering!$D$5:$D$9)</f>
        <v>0</v>
      </c>
      <c r="W37" s="46">
        <f>$P37*SUM(Fasering!$D$5:$D$10)</f>
        <v>0</v>
      </c>
      <c r="X37" s="76">
        <f>$P37*SUM(Fasering!$D$5:$D$11)</f>
        <v>0</v>
      </c>
      <c r="Y37" s="126">
        <f t="shared" si="6"/>
        <v>0</v>
      </c>
      <c r="Z37" s="128">
        <f t="shared" si="7"/>
        <v>0</v>
      </c>
      <c r="AA37" s="75">
        <f>$Y37*SUM(Fasering!$D$5)</f>
        <v>0</v>
      </c>
      <c r="AB37" s="46">
        <f>$Y37*SUM(Fasering!$D$5:$D$6)</f>
        <v>0</v>
      </c>
      <c r="AC37" s="46">
        <f>$Y37*SUM(Fasering!$D$5:$D$7)</f>
        <v>0</v>
      </c>
      <c r="AD37" s="46">
        <f>$Y37*SUM(Fasering!$D$5:$D$8)</f>
        <v>0</v>
      </c>
      <c r="AE37" s="46">
        <f>$Y37*SUM(Fasering!$D$5:$D$9)</f>
        <v>0</v>
      </c>
      <c r="AF37" s="46">
        <f>$Y37*SUM(Fasering!$D$5:$D$10)</f>
        <v>0</v>
      </c>
      <c r="AG37" s="76">
        <f>$Y37*SUM(Fasering!$D$5:$D$11)</f>
        <v>0</v>
      </c>
      <c r="AH37" s="5">
        <f>($AK$3+(I37+R37)*12*7.57%)*SUM(Fasering!$D$5)</f>
        <v>0</v>
      </c>
      <c r="AI37" s="9">
        <f>($AK$3+(J37+S37)*12*7.57%)*SUM(Fasering!$D$5:$D$6)</f>
        <v>575.2507977946932</v>
      </c>
      <c r="AJ37" s="9">
        <f>($AK$3+(K37+T37)*12*7.57%)*SUM(Fasering!$D$5:$D$7)</f>
        <v>1030.6156980659518</v>
      </c>
      <c r="AK37" s="9">
        <f>($AK$3+(L37+U37)*12*7.57%)*SUM(Fasering!$D$5:$D$8)</f>
        <v>1577.3501211561006</v>
      </c>
      <c r="AL37" s="9">
        <f>($AK$3+(M37+V37)*12*7.57%)*SUM(Fasering!$D$5:$D$9)</f>
        <v>2215.4540670651395</v>
      </c>
      <c r="AM37" s="9">
        <f>($AK$3+(N37+W37)*12*7.57%)*SUM(Fasering!$D$5:$D$10)</f>
        <v>2943.1852017266974</v>
      </c>
      <c r="AN37" s="87">
        <f>($AK$3+(O37+X37)*12*7.57%)*SUM(Fasering!$D$5:$D$11)</f>
        <v>3763.8227934976007</v>
      </c>
      <c r="AO37" s="5">
        <f>($AK$3+(I37+AA37)*12*7.57%)*SUM(Fasering!$D$5)</f>
        <v>0</v>
      </c>
      <c r="AP37" s="9">
        <f>($AK$3+(J37+AB37)*12*7.57%)*SUM(Fasering!$D$5:$D$6)</f>
        <v>575.2507977946932</v>
      </c>
      <c r="AQ37" s="9">
        <f>($AK$3+(K37+AC37)*12*7.57%)*SUM(Fasering!$D$5:$D$7)</f>
        <v>1030.6156980659518</v>
      </c>
      <c r="AR37" s="9">
        <f>($AK$3+(L37+AD37)*12*7.57%)*SUM(Fasering!$D$5:$D$8)</f>
        <v>1577.3501211561006</v>
      </c>
      <c r="AS37" s="9">
        <f>($AK$3+(M37+AE37)*12*7.57%)*SUM(Fasering!$D$5:$D$9)</f>
        <v>2215.4540670651395</v>
      </c>
      <c r="AT37" s="9">
        <f>($AK$3+(N37+AF37)*12*7.57%)*SUM(Fasering!$D$5:$D$10)</f>
        <v>2943.1852017266974</v>
      </c>
      <c r="AU37" s="87">
        <f>($AK$3+(O37+AG37)*12*7.57%)*SUM(Fasering!$D$5:$D$11)</f>
        <v>3763.8227934976007</v>
      </c>
    </row>
    <row r="38" spans="1:47" ht="15" x14ac:dyDescent="0.3">
      <c r="A38" s="36"/>
      <c r="B38" s="129"/>
      <c r="C38" s="130"/>
      <c r="D38" s="129"/>
      <c r="E38" s="130"/>
      <c r="F38" s="129"/>
      <c r="G38" s="130"/>
      <c r="H38" s="47"/>
      <c r="I38" s="47"/>
      <c r="J38" s="47"/>
      <c r="K38" s="47"/>
      <c r="L38" s="47"/>
      <c r="M38" s="47"/>
      <c r="N38" s="47"/>
      <c r="O38" s="74"/>
      <c r="P38" s="129"/>
      <c r="Q38" s="130"/>
      <c r="R38" s="47"/>
      <c r="S38" s="47"/>
      <c r="T38" s="47"/>
      <c r="U38" s="47"/>
      <c r="V38" s="47"/>
      <c r="W38" s="47"/>
      <c r="X38" s="74"/>
      <c r="Y38" s="129"/>
      <c r="Z38" s="130"/>
      <c r="AA38" s="73"/>
      <c r="AB38" s="47"/>
      <c r="AC38" s="47"/>
      <c r="AD38" s="47"/>
      <c r="AE38" s="47"/>
      <c r="AF38" s="47"/>
      <c r="AG38" s="74"/>
      <c r="AH38" s="88"/>
      <c r="AI38" s="89"/>
      <c r="AJ38" s="89"/>
      <c r="AK38" s="89"/>
      <c r="AL38" s="89"/>
      <c r="AM38" s="89"/>
      <c r="AN38" s="90"/>
      <c r="AO38" s="88"/>
      <c r="AP38" s="89"/>
      <c r="AQ38" s="89"/>
      <c r="AR38" s="89"/>
      <c r="AS38" s="89"/>
      <c r="AT38" s="89"/>
      <c r="AU38" s="90"/>
    </row>
    <row r="39" spans="1:47" ht="15" x14ac:dyDescent="0.3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</sheetData>
  <mergeCells count="169">
    <mergeCell ref="AH6:AN6"/>
    <mergeCell ref="AO6:AU6"/>
    <mergeCell ref="AA6:AG6"/>
    <mergeCell ref="B7:C7"/>
    <mergeCell ref="D7:E7"/>
    <mergeCell ref="F7:G7"/>
    <mergeCell ref="P7:Q7"/>
    <mergeCell ref="Y7:Z7"/>
    <mergeCell ref="B6:E6"/>
    <mergeCell ref="F6:G6"/>
    <mergeCell ref="P6:Q6"/>
    <mergeCell ref="R6:X6"/>
    <mergeCell ref="Y6:Z6"/>
    <mergeCell ref="H6:O6"/>
    <mergeCell ref="B8:C8"/>
    <mergeCell ref="D8:E8"/>
    <mergeCell ref="F8:G8"/>
    <mergeCell ref="P8:Q8"/>
    <mergeCell ref="Y8:Z8"/>
    <mergeCell ref="B9:C9"/>
    <mergeCell ref="D9:E9"/>
    <mergeCell ref="F9:G9"/>
    <mergeCell ref="P9:Q9"/>
    <mergeCell ref="Y9:Z9"/>
    <mergeCell ref="B10:C10"/>
    <mergeCell ref="D10:E10"/>
    <mergeCell ref="F10:G10"/>
    <mergeCell ref="P10:Q10"/>
    <mergeCell ref="Y10:Z10"/>
    <mergeCell ref="B11:C11"/>
    <mergeCell ref="D11:E11"/>
    <mergeCell ref="F11:G11"/>
    <mergeCell ref="P11:Q11"/>
    <mergeCell ref="Y11:Z11"/>
    <mergeCell ref="B12:C12"/>
    <mergeCell ref="D12:E12"/>
    <mergeCell ref="F12:G12"/>
    <mergeCell ref="P12:Q12"/>
    <mergeCell ref="Y12:Z12"/>
    <mergeCell ref="B13:C13"/>
    <mergeCell ref="D13:E13"/>
    <mergeCell ref="F13:G13"/>
    <mergeCell ref="P13:Q13"/>
    <mergeCell ref="Y13:Z13"/>
    <mergeCell ref="B14:C14"/>
    <mergeCell ref="D14:E14"/>
    <mergeCell ref="F14:G14"/>
    <mergeCell ref="P14:Q14"/>
    <mergeCell ref="Y14:Z14"/>
    <mergeCell ref="B15:C15"/>
    <mergeCell ref="D15:E15"/>
    <mergeCell ref="F15:G15"/>
    <mergeCell ref="P15:Q15"/>
    <mergeCell ref="Y15:Z15"/>
    <mergeCell ref="B16:C16"/>
    <mergeCell ref="D16:E16"/>
    <mergeCell ref="F16:G16"/>
    <mergeCell ref="P16:Q16"/>
    <mergeCell ref="Y16:Z16"/>
    <mergeCell ref="B17:C17"/>
    <mergeCell ref="D17:E17"/>
    <mergeCell ref="F17:G17"/>
    <mergeCell ref="P17:Q17"/>
    <mergeCell ref="Y17:Z17"/>
    <mergeCell ref="B18:C18"/>
    <mergeCell ref="D18:E18"/>
    <mergeCell ref="F18:G18"/>
    <mergeCell ref="P18:Q18"/>
    <mergeCell ref="Y18:Z18"/>
    <mergeCell ref="B19:C19"/>
    <mergeCell ref="D19:E19"/>
    <mergeCell ref="F19:G19"/>
    <mergeCell ref="P19:Q19"/>
    <mergeCell ref="Y19:Z19"/>
    <mergeCell ref="B20:C20"/>
    <mergeCell ref="D20:E20"/>
    <mergeCell ref="F20:G20"/>
    <mergeCell ref="P20:Q20"/>
    <mergeCell ref="Y20:Z20"/>
    <mergeCell ref="B21:C21"/>
    <mergeCell ref="D21:E21"/>
    <mergeCell ref="F21:G21"/>
    <mergeCell ref="P21:Q21"/>
    <mergeCell ref="Y21:Z21"/>
    <mergeCell ref="B22:C22"/>
    <mergeCell ref="D22:E22"/>
    <mergeCell ref="F22:G22"/>
    <mergeCell ref="P22:Q22"/>
    <mergeCell ref="Y22:Z22"/>
    <mergeCell ref="B23:C23"/>
    <mergeCell ref="D23:E23"/>
    <mergeCell ref="F23:G23"/>
    <mergeCell ref="P23:Q23"/>
    <mergeCell ref="Y23:Z23"/>
    <mergeCell ref="B24:C24"/>
    <mergeCell ref="D24:E24"/>
    <mergeCell ref="F24:G24"/>
    <mergeCell ref="P24:Q24"/>
    <mergeCell ref="Y24:Z24"/>
    <mergeCell ref="B25:C25"/>
    <mergeCell ref="D25:E25"/>
    <mergeCell ref="F25:G25"/>
    <mergeCell ref="P25:Q25"/>
    <mergeCell ref="Y25:Z25"/>
    <mergeCell ref="B26:C26"/>
    <mergeCell ref="D26:E26"/>
    <mergeCell ref="F26:G26"/>
    <mergeCell ref="P26:Q26"/>
    <mergeCell ref="Y26:Z26"/>
    <mergeCell ref="B27:C27"/>
    <mergeCell ref="D27:E27"/>
    <mergeCell ref="F27:G27"/>
    <mergeCell ref="P27:Q27"/>
    <mergeCell ref="Y27:Z27"/>
    <mergeCell ref="B28:C28"/>
    <mergeCell ref="D28:E28"/>
    <mergeCell ref="F28:G28"/>
    <mergeCell ref="P28:Q28"/>
    <mergeCell ref="Y28:Z28"/>
    <mergeCell ref="B29:C29"/>
    <mergeCell ref="D29:E29"/>
    <mergeCell ref="F29:G29"/>
    <mergeCell ref="P29:Q29"/>
    <mergeCell ref="Y29:Z29"/>
    <mergeCell ref="B30:C30"/>
    <mergeCell ref="D30:E30"/>
    <mergeCell ref="F30:G30"/>
    <mergeCell ref="P30:Q30"/>
    <mergeCell ref="Y30:Z30"/>
    <mergeCell ref="B31:C31"/>
    <mergeCell ref="D31:E31"/>
    <mergeCell ref="F31:G31"/>
    <mergeCell ref="P31:Q31"/>
    <mergeCell ref="Y31:Z31"/>
    <mergeCell ref="B32:C32"/>
    <mergeCell ref="D32:E32"/>
    <mergeCell ref="F32:G32"/>
    <mergeCell ref="P32:Q32"/>
    <mergeCell ref="Y32:Z32"/>
    <mergeCell ref="B33:C33"/>
    <mergeCell ref="D33:E33"/>
    <mergeCell ref="F33:G33"/>
    <mergeCell ref="P33:Q33"/>
    <mergeCell ref="Y33:Z33"/>
    <mergeCell ref="B34:C34"/>
    <mergeCell ref="D34:E34"/>
    <mergeCell ref="F34:G34"/>
    <mergeCell ref="P34:Q34"/>
    <mergeCell ref="Y34:Z34"/>
    <mergeCell ref="B35:C35"/>
    <mergeCell ref="D35:E35"/>
    <mergeCell ref="F35:G35"/>
    <mergeCell ref="P35:Q35"/>
    <mergeCell ref="Y35:Z35"/>
    <mergeCell ref="B38:C38"/>
    <mergeCell ref="D38:E38"/>
    <mergeCell ref="F38:G38"/>
    <mergeCell ref="P38:Q38"/>
    <mergeCell ref="Y38:Z38"/>
    <mergeCell ref="B36:C36"/>
    <mergeCell ref="D36:E36"/>
    <mergeCell ref="F36:G36"/>
    <mergeCell ref="P36:Q36"/>
    <mergeCell ref="Y36:Z36"/>
    <mergeCell ref="B37:C37"/>
    <mergeCell ref="D37:E37"/>
    <mergeCell ref="F37:G37"/>
    <mergeCell ref="P37:Q37"/>
    <mergeCell ref="Y37:Z37"/>
  </mergeCells>
  <pageMargins left="0.74803149606299213" right="0.74803149606299213" top="0.98425196850393704" bottom="0.98425196850393704" header="0.51181102362204722" footer="0.51181102362204722"/>
  <pageSetup paperSize="9" scale="71" orientation="landscape" r:id="rId1"/>
  <headerFooter alignWithMargins="0"/>
  <colBreaks count="3" manualBreakCount="3">
    <brk id="15" max="37" man="1"/>
    <brk id="24" max="1048575" man="1"/>
    <brk id="33" max="37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3"/>
  <sheetViews>
    <sheetView zoomScale="80" zoomScaleNormal="80" workbookViewId="0"/>
  </sheetViews>
  <sheetFormatPr defaultRowHeight="15" x14ac:dyDescent="0.3"/>
  <cols>
    <col min="1" max="1" width="5" style="24" bestFit="1" customWidth="1"/>
    <col min="2" max="3" width="7.75" style="24" customWidth="1"/>
    <col min="4" max="4" width="8.875" style="24" bestFit="1" customWidth="1"/>
    <col min="5" max="7" width="7.75" style="24" customWidth="1"/>
    <col min="8" max="15" width="11.25" style="24" customWidth="1"/>
    <col min="16" max="17" width="7.75" style="24" customWidth="1"/>
    <col min="18" max="24" width="11.25" style="24" customWidth="1"/>
    <col min="25" max="26" width="7.75" style="24" customWidth="1"/>
    <col min="27" max="33" width="11.25" style="24" customWidth="1"/>
    <col min="34" max="43" width="11.25" customWidth="1"/>
    <col min="44" max="44" width="11.25" style="24" customWidth="1"/>
    <col min="45" max="47" width="11.25" customWidth="1"/>
  </cols>
  <sheetData>
    <row r="1" spans="1:47" ht="16.5" x14ac:dyDescent="0.3">
      <c r="A1" s="21" t="s">
        <v>48</v>
      </c>
      <c r="B1" s="21" t="s">
        <v>19</v>
      </c>
      <c r="C1" s="21"/>
      <c r="D1" s="21"/>
      <c r="E1" s="21"/>
      <c r="F1" s="23" t="s">
        <v>49</v>
      </c>
      <c r="G1" s="21"/>
      <c r="H1" s="21"/>
      <c r="I1" s="21"/>
      <c r="J1" s="21"/>
      <c r="K1" s="21"/>
      <c r="L1" s="107">
        <f>D13</f>
        <v>41275</v>
      </c>
      <c r="O1" s="25" t="s">
        <v>50</v>
      </c>
      <c r="AR1"/>
    </row>
    <row r="2" spans="1:47" ht="16.5" x14ac:dyDescent="0.3">
      <c r="A2" s="21"/>
      <c r="B2" s="21"/>
      <c r="C2" s="68">
        <v>120</v>
      </c>
      <c r="D2" s="69" t="s">
        <v>51</v>
      </c>
      <c r="E2" s="21"/>
      <c r="F2" s="21"/>
      <c r="G2" s="21"/>
      <c r="AR2"/>
    </row>
    <row r="3" spans="1:47" ht="16.5" x14ac:dyDescent="0.3">
      <c r="A3" s="21"/>
      <c r="B3" s="21"/>
      <c r="C3" s="68">
        <v>180</v>
      </c>
      <c r="D3" s="69" t="s">
        <v>52</v>
      </c>
      <c r="E3" s="69"/>
      <c r="F3" s="69"/>
      <c r="G3" s="69"/>
      <c r="H3" s="68">
        <v>490</v>
      </c>
      <c r="I3" s="69" t="s">
        <v>53</v>
      </c>
      <c r="J3" s="70"/>
      <c r="L3" s="25">
        <v>555</v>
      </c>
      <c r="M3" s="25" t="s">
        <v>54</v>
      </c>
      <c r="AR3"/>
    </row>
    <row r="4" spans="1:47" ht="16.5" x14ac:dyDescent="0.3">
      <c r="A4" s="21"/>
      <c r="B4" s="21"/>
      <c r="C4" s="68">
        <v>340</v>
      </c>
      <c r="D4" s="69" t="s">
        <v>55</v>
      </c>
      <c r="E4" s="69"/>
      <c r="F4" s="69"/>
      <c r="G4" s="69"/>
      <c r="H4" s="68">
        <v>500</v>
      </c>
      <c r="I4" s="69" t="s">
        <v>56</v>
      </c>
      <c r="J4" s="70"/>
      <c r="M4" s="70" t="s">
        <v>57</v>
      </c>
      <c r="AR4"/>
    </row>
    <row r="5" spans="1:47" ht="16.5" x14ac:dyDescent="0.3">
      <c r="A5" s="21"/>
      <c r="B5" s="21"/>
      <c r="C5" s="68">
        <v>385</v>
      </c>
      <c r="D5" s="69" t="s">
        <v>58</v>
      </c>
      <c r="E5" s="69"/>
      <c r="F5" s="69"/>
      <c r="G5" s="69"/>
      <c r="H5" s="68">
        <v>510</v>
      </c>
      <c r="I5" s="69" t="s">
        <v>59</v>
      </c>
      <c r="J5" s="70"/>
      <c r="L5" s="70"/>
      <c r="AR5"/>
    </row>
    <row r="6" spans="1:47" ht="16.5" x14ac:dyDescent="0.3">
      <c r="A6" s="21"/>
      <c r="B6" s="21"/>
      <c r="C6" s="68">
        <v>390</v>
      </c>
      <c r="D6" s="69" t="s">
        <v>60</v>
      </c>
      <c r="E6" s="69"/>
      <c r="F6" s="69"/>
      <c r="G6" s="69"/>
      <c r="H6" s="68">
        <v>520</v>
      </c>
      <c r="I6" s="69" t="s">
        <v>61</v>
      </c>
      <c r="J6" s="70"/>
      <c r="L6" s="70"/>
      <c r="AR6"/>
    </row>
    <row r="7" spans="1:47" ht="16.5" x14ac:dyDescent="0.3">
      <c r="A7" s="21"/>
      <c r="B7" s="21"/>
      <c r="C7" s="68">
        <v>395</v>
      </c>
      <c r="D7" s="69" t="s">
        <v>62</v>
      </c>
      <c r="E7" s="69"/>
      <c r="F7" s="69"/>
      <c r="G7" s="69"/>
      <c r="H7" s="68">
        <v>530</v>
      </c>
      <c r="I7" s="69" t="s">
        <v>63</v>
      </c>
      <c r="J7" s="70"/>
      <c r="L7" s="70"/>
      <c r="AH7" s="81" t="str">
        <f>'L4'!$AH$2</f>
        <v>Berekening eindejaarspremie 2014:</v>
      </c>
      <c r="AR7"/>
    </row>
    <row r="8" spans="1:47" ht="16.5" x14ac:dyDescent="0.3">
      <c r="A8" s="21"/>
      <c r="B8" s="21"/>
      <c r="C8" s="68">
        <v>399</v>
      </c>
      <c r="D8" s="69" t="s">
        <v>64</v>
      </c>
      <c r="E8" s="69"/>
      <c r="F8" s="69"/>
      <c r="G8" s="69"/>
      <c r="H8" s="68">
        <v>540</v>
      </c>
      <c r="I8" s="69" t="s">
        <v>65</v>
      </c>
      <c r="J8" s="70"/>
      <c r="L8" s="70"/>
      <c r="AH8" s="82" t="s">
        <v>169</v>
      </c>
      <c r="AK8" s="83">
        <f>'L4'!$AK$3</f>
        <v>128.56</v>
      </c>
      <c r="AR8"/>
    </row>
    <row r="9" spans="1:47" x14ac:dyDescent="0.3">
      <c r="A9" s="25"/>
      <c r="C9" s="68">
        <v>460</v>
      </c>
      <c r="D9" s="69" t="s">
        <v>66</v>
      </c>
      <c r="E9" s="69"/>
      <c r="F9" s="69"/>
      <c r="G9" s="70"/>
      <c r="H9" s="68">
        <v>550</v>
      </c>
      <c r="I9" s="69" t="s">
        <v>67</v>
      </c>
      <c r="J9" s="70"/>
      <c r="L9" s="70"/>
      <c r="N9" s="24" t="s">
        <v>22</v>
      </c>
      <c r="O9" s="26">
        <f>'L4'!O4</f>
        <v>1.2682</v>
      </c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 s="82" t="s">
        <v>72</v>
      </c>
      <c r="AR9"/>
    </row>
    <row r="10" spans="1:47" ht="17.25" x14ac:dyDescent="0.35">
      <c r="A10" s="21"/>
      <c r="B10" s="21"/>
      <c r="C10" s="21"/>
      <c r="D10" s="21"/>
      <c r="E10" s="27"/>
      <c r="F10" s="28"/>
      <c r="G10" s="21"/>
      <c r="H10" s="21"/>
      <c r="I10" s="21"/>
      <c r="J10" s="21"/>
      <c r="K10" s="21"/>
      <c r="L10" s="21"/>
      <c r="M10" s="21"/>
      <c r="N10" s="21"/>
      <c r="O10" s="21"/>
      <c r="P10" s="21"/>
    </row>
    <row r="11" spans="1:47" x14ac:dyDescent="0.3">
      <c r="A11" s="29"/>
      <c r="B11" s="135" t="s">
        <v>23</v>
      </c>
      <c r="C11" s="150"/>
      <c r="D11" s="150"/>
      <c r="E11" s="136"/>
      <c r="F11" s="135" t="s">
        <v>24</v>
      </c>
      <c r="G11" s="136"/>
      <c r="H11" s="147" t="s">
        <v>39</v>
      </c>
      <c r="I11" s="148"/>
      <c r="J11" s="148"/>
      <c r="K11" s="148"/>
      <c r="L11" s="148"/>
      <c r="M11" s="148"/>
      <c r="N11" s="148"/>
      <c r="O11" s="149"/>
      <c r="P11" s="135" t="s">
        <v>25</v>
      </c>
      <c r="Q11" s="138"/>
      <c r="R11" s="147" t="s">
        <v>40</v>
      </c>
      <c r="S11" s="148"/>
      <c r="T11" s="148"/>
      <c r="U11" s="148"/>
      <c r="V11" s="148"/>
      <c r="W11" s="148"/>
      <c r="X11" s="149"/>
      <c r="Y11" s="135" t="s">
        <v>26</v>
      </c>
      <c r="Z11" s="136"/>
      <c r="AA11" s="147" t="s">
        <v>41</v>
      </c>
      <c r="AB11" s="148"/>
      <c r="AC11" s="148"/>
      <c r="AD11" s="148"/>
      <c r="AE11" s="148"/>
      <c r="AF11" s="148"/>
      <c r="AG11" s="149"/>
      <c r="AH11" s="147" t="s">
        <v>177</v>
      </c>
      <c r="AI11" s="148"/>
      <c r="AJ11" s="148"/>
      <c r="AK11" s="148"/>
      <c r="AL11" s="148"/>
      <c r="AM11" s="148"/>
      <c r="AN11" s="149"/>
      <c r="AO11" s="147" t="s">
        <v>178</v>
      </c>
      <c r="AP11" s="148"/>
      <c r="AQ11" s="148"/>
      <c r="AR11" s="148"/>
      <c r="AS11" s="148"/>
      <c r="AT11" s="148"/>
      <c r="AU11" s="149"/>
    </row>
    <row r="12" spans="1:47" x14ac:dyDescent="0.3">
      <c r="A12" s="33"/>
      <c r="B12" s="151">
        <v>1</v>
      </c>
      <c r="C12" s="152"/>
      <c r="D12" s="151"/>
      <c r="E12" s="152"/>
      <c r="F12" s="151"/>
      <c r="G12" s="152"/>
      <c r="H12" s="44" t="s">
        <v>183</v>
      </c>
      <c r="I12" s="44" t="s">
        <v>184</v>
      </c>
      <c r="J12" s="44" t="s">
        <v>33</v>
      </c>
      <c r="K12" s="44" t="s">
        <v>34</v>
      </c>
      <c r="L12" s="44" t="s">
        <v>35</v>
      </c>
      <c r="M12" s="44" t="s">
        <v>36</v>
      </c>
      <c r="N12" s="44" t="s">
        <v>37</v>
      </c>
      <c r="O12" s="111" t="s">
        <v>38</v>
      </c>
      <c r="P12" s="151"/>
      <c r="Q12" s="152"/>
      <c r="R12" s="44" t="s">
        <v>185</v>
      </c>
      <c r="S12" s="44" t="s">
        <v>33</v>
      </c>
      <c r="T12" s="44" t="s">
        <v>34</v>
      </c>
      <c r="U12" s="44" t="s">
        <v>35</v>
      </c>
      <c r="V12" s="44" t="s">
        <v>36</v>
      </c>
      <c r="W12" s="44" t="s">
        <v>37</v>
      </c>
      <c r="X12" s="111" t="s">
        <v>38</v>
      </c>
      <c r="Y12" s="153" t="s">
        <v>28</v>
      </c>
      <c r="Z12" s="152"/>
      <c r="AA12" s="44" t="s">
        <v>185</v>
      </c>
      <c r="AB12" s="44" t="s">
        <v>33</v>
      </c>
      <c r="AC12" s="44" t="s">
        <v>34</v>
      </c>
      <c r="AD12" s="44" t="s">
        <v>35</v>
      </c>
      <c r="AE12" s="44" t="s">
        <v>36</v>
      </c>
      <c r="AF12" s="44" t="s">
        <v>37</v>
      </c>
      <c r="AG12" s="111" t="s">
        <v>38</v>
      </c>
      <c r="AH12" s="44" t="s">
        <v>185</v>
      </c>
      <c r="AI12" s="44" t="s">
        <v>33</v>
      </c>
      <c r="AJ12" s="44" t="s">
        <v>34</v>
      </c>
      <c r="AK12" s="44" t="s">
        <v>35</v>
      </c>
      <c r="AL12" s="44" t="s">
        <v>36</v>
      </c>
      <c r="AM12" s="44" t="s">
        <v>37</v>
      </c>
      <c r="AN12" s="111" t="s">
        <v>38</v>
      </c>
      <c r="AO12" s="44" t="s">
        <v>185</v>
      </c>
      <c r="AP12" s="44" t="s">
        <v>33</v>
      </c>
      <c r="AQ12" s="44" t="s">
        <v>34</v>
      </c>
      <c r="AR12" s="44" t="s">
        <v>35</v>
      </c>
      <c r="AS12" s="44" t="s">
        <v>36</v>
      </c>
      <c r="AT12" s="44" t="s">
        <v>37</v>
      </c>
      <c r="AU12" s="111" t="s">
        <v>38</v>
      </c>
    </row>
    <row r="13" spans="1:47" x14ac:dyDescent="0.3">
      <c r="A13" s="33"/>
      <c r="B13" s="139" t="s">
        <v>31</v>
      </c>
      <c r="C13" s="140"/>
      <c r="D13" s="145">
        <f>'L4'!$D$8</f>
        <v>41275</v>
      </c>
      <c r="E13" s="144"/>
      <c r="F13" s="145">
        <f>D13</f>
        <v>41275</v>
      </c>
      <c r="G13" s="146"/>
      <c r="H13" s="48"/>
      <c r="I13" s="48" t="s">
        <v>179</v>
      </c>
      <c r="J13" s="48" t="s">
        <v>180</v>
      </c>
      <c r="K13" s="48" t="s">
        <v>181</v>
      </c>
      <c r="L13" s="48" t="s">
        <v>181</v>
      </c>
      <c r="M13" s="48" t="s">
        <v>181</v>
      </c>
      <c r="N13" s="48" t="s">
        <v>182</v>
      </c>
      <c r="O13" s="54" t="s">
        <v>181</v>
      </c>
      <c r="P13" s="143"/>
      <c r="Q13" s="144"/>
      <c r="R13" s="48" t="s">
        <v>179</v>
      </c>
      <c r="S13" s="48" t="s">
        <v>180</v>
      </c>
      <c r="T13" s="48" t="s">
        <v>181</v>
      </c>
      <c r="U13" s="48" t="s">
        <v>181</v>
      </c>
      <c r="V13" s="48" t="s">
        <v>181</v>
      </c>
      <c r="W13" s="48" t="s">
        <v>182</v>
      </c>
      <c r="X13" s="54" t="s">
        <v>181</v>
      </c>
      <c r="Y13" s="143"/>
      <c r="Z13" s="144"/>
      <c r="AA13" s="48" t="s">
        <v>179</v>
      </c>
      <c r="AB13" s="48" t="s">
        <v>180</v>
      </c>
      <c r="AC13" s="48" t="s">
        <v>181</v>
      </c>
      <c r="AD13" s="48" t="s">
        <v>181</v>
      </c>
      <c r="AE13" s="48" t="s">
        <v>181</v>
      </c>
      <c r="AF13" s="48" t="s">
        <v>182</v>
      </c>
      <c r="AG13" s="54" t="s">
        <v>181</v>
      </c>
      <c r="AH13" s="48" t="s">
        <v>179</v>
      </c>
      <c r="AI13" s="48" t="s">
        <v>180</v>
      </c>
      <c r="AJ13" s="48" t="s">
        <v>181</v>
      </c>
      <c r="AK13" s="48" t="s">
        <v>181</v>
      </c>
      <c r="AL13" s="48" t="s">
        <v>181</v>
      </c>
      <c r="AM13" s="48" t="s">
        <v>182</v>
      </c>
      <c r="AN13" s="54" t="s">
        <v>181</v>
      </c>
      <c r="AO13" s="48" t="s">
        <v>179</v>
      </c>
      <c r="AP13" s="48" t="s">
        <v>180</v>
      </c>
      <c r="AQ13" s="48" t="s">
        <v>181</v>
      </c>
      <c r="AR13" s="48" t="s">
        <v>181</v>
      </c>
      <c r="AS13" s="48" t="s">
        <v>181</v>
      </c>
      <c r="AT13" s="48" t="s">
        <v>182</v>
      </c>
      <c r="AU13" s="54" t="s">
        <v>181</v>
      </c>
    </row>
    <row r="14" spans="1:47" x14ac:dyDescent="0.3">
      <c r="A14" s="33"/>
      <c r="B14" s="135"/>
      <c r="C14" s="136"/>
      <c r="D14" s="137"/>
      <c r="E14" s="138"/>
      <c r="F14" s="137"/>
      <c r="G14" s="138"/>
      <c r="H14" s="45"/>
      <c r="I14" s="45"/>
      <c r="J14" s="45"/>
      <c r="K14" s="45"/>
      <c r="L14" s="45"/>
      <c r="M14" s="45"/>
      <c r="N14" s="45"/>
      <c r="O14" s="51"/>
      <c r="P14" s="137"/>
      <c r="Q14" s="138"/>
      <c r="R14" s="45"/>
      <c r="S14" s="45"/>
      <c r="T14" s="45"/>
      <c r="U14" s="45"/>
      <c r="V14" s="45"/>
      <c r="W14" s="45"/>
      <c r="X14" s="51"/>
      <c r="Y14" s="137"/>
      <c r="Z14" s="138"/>
      <c r="AA14" s="50"/>
      <c r="AB14" s="45"/>
      <c r="AC14" s="45"/>
      <c r="AD14" s="45"/>
      <c r="AE14" s="45"/>
      <c r="AF14" s="45"/>
      <c r="AG14" s="51"/>
      <c r="AH14" s="84"/>
      <c r="AI14" s="85"/>
      <c r="AJ14" s="85"/>
      <c r="AK14" s="85"/>
      <c r="AL14" s="85"/>
      <c r="AM14" s="85"/>
      <c r="AN14" s="86"/>
      <c r="AO14" s="84"/>
      <c r="AP14" s="85"/>
      <c r="AQ14" s="85"/>
      <c r="AR14" s="85"/>
      <c r="AS14" s="85"/>
      <c r="AT14" s="85"/>
      <c r="AU14" s="86"/>
    </row>
    <row r="15" spans="1:47" x14ac:dyDescent="0.3">
      <c r="A15" s="33">
        <v>0</v>
      </c>
      <c r="B15" s="126">
        <v>20228.900000000001</v>
      </c>
      <c r="C15" s="127"/>
      <c r="D15" s="126">
        <f t="shared" ref="D15:D42" si="0">B15*$O$9</f>
        <v>25654.290980000002</v>
      </c>
      <c r="E15" s="128">
        <f t="shared" ref="E15:E42" si="1">D15/40.3399</f>
        <v>635.95326165905226</v>
      </c>
      <c r="F15" s="126">
        <f t="shared" ref="F15:F42" si="2">B15/12*$O$9</f>
        <v>2137.8575816666666</v>
      </c>
      <c r="G15" s="128">
        <f t="shared" ref="G15:G42" si="3">F15/40.3399</f>
        <v>52.99610513825435</v>
      </c>
      <c r="H15" s="46">
        <f>'L4'!$H$10</f>
        <v>1609.3</v>
      </c>
      <c r="I15" s="46">
        <f>GEW!$E$12+($F15-GEW!$E$12)*SUM(Fasering!$D$5)</f>
        <v>1716.7792493333334</v>
      </c>
      <c r="J15" s="46">
        <f>GEW!$E$12+($F15-GEW!$E$12)*SUM(Fasering!$D$5:$D$6)</f>
        <v>1825.6548177851055</v>
      </c>
      <c r="K15" s="46">
        <f>GEW!$E$12+($F15-GEW!$E$12)*SUM(Fasering!$D$5:$D$7)</f>
        <v>1888.1234566102896</v>
      </c>
      <c r="L15" s="46">
        <f>GEW!$E$12+($F15-GEW!$E$12)*SUM(Fasering!$D$5:$D$8)</f>
        <v>1950.5920954354738</v>
      </c>
      <c r="M15" s="46">
        <f>GEW!$E$12+($F15-GEW!$E$12)*SUM(Fasering!$D$5:$D$9)</f>
        <v>2013.0607342606579</v>
      </c>
      <c r="N15" s="46">
        <f>GEW!$E$12+($F15-GEW!$E$12)*SUM(Fasering!$D$5:$D$10)</f>
        <v>2075.3889428414827</v>
      </c>
      <c r="O15" s="56">
        <f>GEW!$E$12+($F15-GEW!$E$12)*SUM(Fasering!$D$5:$D$11)</f>
        <v>2137.8575816666666</v>
      </c>
      <c r="P15" s="126">
        <f t="shared" ref="P15:P42" si="4">((B15&lt;19968.2)*913.03+(B15&gt;19968.2)*(B15&lt;20424.71)*(20424.71-B15+456.51)+(B15&gt;20424.71)*(B15&lt;22659.62)*456.51+(B15&gt;22659.62)*(B15&lt;23116.13)*(23116.13-B15))/12*$O$9</f>
        <v>68.939351999999758</v>
      </c>
      <c r="Q15" s="128">
        <f t="shared" ref="Q15:Q42" si="5">P15/40.3399</f>
        <v>1.7089618962863011</v>
      </c>
      <c r="R15" s="46">
        <f>$P15*SUM(Fasering!$D$5)</f>
        <v>0</v>
      </c>
      <c r="S15" s="46">
        <f>$P15*SUM(Fasering!$D$5:$D$6)</f>
        <v>17.825213413629307</v>
      </c>
      <c r="T15" s="46">
        <f>$P15*SUM(Fasering!$D$5:$D$7)</f>
        <v>28.052639406000427</v>
      </c>
      <c r="U15" s="46">
        <f>$P15*SUM(Fasering!$D$5:$D$8)</f>
        <v>38.280065398371548</v>
      </c>
      <c r="V15" s="46">
        <f>$P15*SUM(Fasering!$D$5:$D$9)</f>
        <v>48.507491390742665</v>
      </c>
      <c r="W15" s="46">
        <f>$P15*SUM(Fasering!$D$5:$D$10)</f>
        <v>58.711926007628648</v>
      </c>
      <c r="X15" s="56">
        <f>$P15*SUM(Fasering!$D$5:$D$11)</f>
        <v>68.939351999999758</v>
      </c>
      <c r="Y15" s="126">
        <f t="shared" ref="Y15:Y42" si="6">((B15&lt;19968.2)*456.51+(B15&gt;19968.2)*(B15&lt;20196.46)*(20196.46-B15+228.26)+(B15&gt;20196.46)*(B15&lt;22659.62)*228.26+(B15&gt;22659.62)*(B15&lt;22887.88)*(22887.88-B15))/12*$O$9</f>
        <v>24.123277666666663</v>
      </c>
      <c r="Z15" s="128">
        <f t="shared" ref="Z15:Z42" si="7">Y15/40.3399</f>
        <v>0.5980004329873565</v>
      </c>
      <c r="AA15" s="55">
        <f>$Y15*SUM(Fasering!$D$5)</f>
        <v>0</v>
      </c>
      <c r="AB15" s="46">
        <f>$Y15*SUM(Fasering!$D$5:$D$6)</f>
        <v>6.2374037493792001</v>
      </c>
      <c r="AC15" s="46">
        <f>$Y15*SUM(Fasering!$D$5:$D$7)</f>
        <v>9.8161875625669595</v>
      </c>
      <c r="AD15" s="46">
        <f>$Y15*SUM(Fasering!$D$5:$D$8)</f>
        <v>13.39497137575472</v>
      </c>
      <c r="AE15" s="46">
        <f>$Y15*SUM(Fasering!$D$5:$D$9)</f>
        <v>16.97375518894248</v>
      </c>
      <c r="AF15" s="46">
        <f>$Y15*SUM(Fasering!$D$5:$D$10)</f>
        <v>20.544493853478905</v>
      </c>
      <c r="AG15" s="56">
        <f>$Y15*SUM(Fasering!$D$5:$D$11)</f>
        <v>24.123277666666663</v>
      </c>
      <c r="AH15" s="5">
        <f>($AK$8+(I15+R15)*12*7.57%)*SUM(Fasering!$D$5)</f>
        <v>0</v>
      </c>
      <c r="AI15" s="9">
        <f>($AK$8+(J15+S15)*12*7.57%)*SUM(Fasering!$D$5:$D$6)</f>
        <v>466.2361707168443</v>
      </c>
      <c r="AJ15" s="9">
        <f>($AK$8+(K15+T15)*12*7.57%)*SUM(Fasering!$D$5:$D$7)</f>
        <v>760.61632507493675</v>
      </c>
      <c r="AK15" s="9">
        <f>($AK$8+(L15+U15)*12*7.57%)*SUM(Fasering!$D$5:$D$8)</f>
        <v>1074.5902118198483</v>
      </c>
      <c r="AL15" s="9">
        <f>($AK$8+(M15+V15)*12*7.57%)*SUM(Fasering!$D$5:$D$9)</f>
        <v>1408.1578309515785</v>
      </c>
      <c r="AM15" s="9">
        <f>($AK$8+(N15+W15)*12*7.57%)*SUM(Fasering!$D$5:$D$10)</f>
        <v>1760.5032975812867</v>
      </c>
      <c r="AN15" s="87">
        <f>($AK$8+(O15+X15)*12*7.57%)*SUM(Fasering!$D$5:$D$11)</f>
        <v>2133.2143345427999</v>
      </c>
      <c r="AO15" s="5">
        <f>($AK$8+(I15+AA15)*12*7.57%)*SUM(Fasering!$D$5)</f>
        <v>0</v>
      </c>
      <c r="AP15" s="9">
        <f>($AK$8+(J15+AB15)*12*7.57%)*SUM(Fasering!$D$5:$D$6)</f>
        <v>463.51443457766788</v>
      </c>
      <c r="AQ15" s="9">
        <f>($AK$8+(K15+AC15)*12*7.57%)*SUM(Fasering!$D$5:$D$7)</f>
        <v>753.87533012111442</v>
      </c>
      <c r="AR15" s="9">
        <f>($AK$8+(L15+AD15)*12*7.57%)*SUM(Fasering!$D$5:$D$8)</f>
        <v>1062.0379529968895</v>
      </c>
      <c r="AS15" s="9">
        <f>($AK$8+(M15+AE15)*12*7.57%)*SUM(Fasering!$D$5:$D$9)</f>
        <v>1388.0023032049928</v>
      </c>
      <c r="AT15" s="9">
        <f>($AK$8+(N15+AF15)*12*7.57%)*SUM(Fasering!$D$5:$D$10)</f>
        <v>1730.9756262407816</v>
      </c>
      <c r="AU15" s="87">
        <f>($AK$8+(O15+AG15)*12*7.57%)*SUM(Fasering!$D$5:$D$11)</f>
        <v>2092.5034126184</v>
      </c>
    </row>
    <row r="16" spans="1:47" x14ac:dyDescent="0.3">
      <c r="A16" s="33">
        <f t="shared" ref="A16:A42" si="8">+A15+1</f>
        <v>1</v>
      </c>
      <c r="B16" s="126">
        <v>20614.2</v>
      </c>
      <c r="C16" s="127"/>
      <c r="D16" s="126">
        <f t="shared" si="0"/>
        <v>26142.92844</v>
      </c>
      <c r="E16" s="128">
        <f t="shared" si="1"/>
        <v>648.06626788861649</v>
      </c>
      <c r="F16" s="126">
        <f t="shared" si="2"/>
        <v>2178.57737</v>
      </c>
      <c r="G16" s="128">
        <f t="shared" si="3"/>
        <v>54.00552232405137</v>
      </c>
      <c r="H16" s="46">
        <f>'L4'!$H$10</f>
        <v>1609.3</v>
      </c>
      <c r="I16" s="46">
        <f>GEW!$E$12+($F16-GEW!$E$12)*SUM(Fasering!$D$5)</f>
        <v>1716.7792493333334</v>
      </c>
      <c r="J16" s="46">
        <f>GEW!$E$12+($F16-GEW!$E$12)*SUM(Fasering!$D$5:$D$6)</f>
        <v>1836.1834766155437</v>
      </c>
      <c r="K16" s="46">
        <f>GEW!$E$12+($F16-GEW!$E$12)*SUM(Fasering!$D$5:$D$7)</f>
        <v>1904.6930573631901</v>
      </c>
      <c r="L16" s="46">
        <f>GEW!$E$12+($F16-GEW!$E$12)*SUM(Fasering!$D$5:$D$8)</f>
        <v>1973.2026381108365</v>
      </c>
      <c r="M16" s="46">
        <f>GEW!$E$12+($F16-GEW!$E$12)*SUM(Fasering!$D$5:$D$9)</f>
        <v>2041.7122188584829</v>
      </c>
      <c r="N16" s="46">
        <f>GEW!$E$12+($F16-GEW!$E$12)*SUM(Fasering!$D$5:$D$10)</f>
        <v>2110.0677892523536</v>
      </c>
      <c r="O16" s="56">
        <f>GEW!$E$12+($F16-GEW!$E$12)*SUM(Fasering!$D$5:$D$11)</f>
        <v>2178.57737</v>
      </c>
      <c r="P16" s="126">
        <f t="shared" si="4"/>
        <v>48.245498499999997</v>
      </c>
      <c r="Q16" s="128">
        <f t="shared" si="5"/>
        <v>1.1959746677607033</v>
      </c>
      <c r="R16" s="46">
        <f>$P16*SUM(Fasering!$D$5)</f>
        <v>0</v>
      </c>
      <c r="S16" s="46">
        <f>$P16*SUM(Fasering!$D$5:$D$6)</f>
        <v>12.474534240029346</v>
      </c>
      <c r="T16" s="46">
        <f>$P16*SUM(Fasering!$D$5:$D$7)</f>
        <v>19.631945080992917</v>
      </c>
      <c r="U16" s="46">
        <f>$P16*SUM(Fasering!$D$5:$D$8)</f>
        <v>26.789355921956485</v>
      </c>
      <c r="V16" s="46">
        <f>$P16*SUM(Fasering!$D$5:$D$9)</f>
        <v>33.946766762920056</v>
      </c>
      <c r="W16" s="46">
        <f>$P16*SUM(Fasering!$D$5:$D$10)</f>
        <v>41.088087659036432</v>
      </c>
      <c r="X16" s="56">
        <f>$P16*SUM(Fasering!$D$5:$D$11)</f>
        <v>48.245498499999997</v>
      </c>
      <c r="Y16" s="126">
        <f t="shared" si="6"/>
        <v>24.123277666666663</v>
      </c>
      <c r="Z16" s="128">
        <f t="shared" si="7"/>
        <v>0.5980004329873565</v>
      </c>
      <c r="AA16" s="55">
        <f>$Y16*SUM(Fasering!$D$5)</f>
        <v>0</v>
      </c>
      <c r="AB16" s="46">
        <f>$Y16*SUM(Fasering!$D$5:$D$6)</f>
        <v>6.2374037493792001</v>
      </c>
      <c r="AC16" s="46">
        <f>$Y16*SUM(Fasering!$D$5:$D$7)</f>
        <v>9.8161875625669595</v>
      </c>
      <c r="AD16" s="46">
        <f>$Y16*SUM(Fasering!$D$5:$D$8)</f>
        <v>13.39497137575472</v>
      </c>
      <c r="AE16" s="46">
        <f>$Y16*SUM(Fasering!$D$5:$D$9)</f>
        <v>16.97375518894248</v>
      </c>
      <c r="AF16" s="46">
        <f>$Y16*SUM(Fasering!$D$5:$D$10)</f>
        <v>20.544493853478905</v>
      </c>
      <c r="AG16" s="56">
        <f>$Y16*SUM(Fasering!$D$5:$D$11)</f>
        <v>24.123277666666663</v>
      </c>
      <c r="AH16" s="5">
        <f>($AK$8+(I16+R16)*12*7.57%)*SUM(Fasering!$D$5)</f>
        <v>0</v>
      </c>
      <c r="AI16" s="9">
        <f>($AK$8+(J16+S16)*12*7.57%)*SUM(Fasering!$D$5:$D$6)</f>
        <v>467.45237073809722</v>
      </c>
      <c r="AJ16" s="9">
        <f>($AK$8+(K16+T16)*12*7.57%)*SUM(Fasering!$D$5:$D$7)</f>
        <v>763.62851941960446</v>
      </c>
      <c r="AK16" s="9">
        <f>($AK$8+(L16+U16)*12*7.57%)*SUM(Fasering!$D$5:$D$8)</f>
        <v>1080.1991528290509</v>
      </c>
      <c r="AL16" s="9">
        <f>($AK$8+(M16+V16)*12*7.57%)*SUM(Fasering!$D$5:$D$9)</f>
        <v>1417.1642709664361</v>
      </c>
      <c r="AM16" s="9">
        <f>($AK$8+(N16+W16)*12*7.57%)*SUM(Fasering!$D$5:$D$10)</f>
        <v>1773.6976531967941</v>
      </c>
      <c r="AN16" s="87">
        <f>($AK$8+(O16+X16)*12*7.57%)*SUM(Fasering!$D$5:$D$11)</f>
        <v>2151.4058937454001</v>
      </c>
      <c r="AO16" s="5">
        <f>($AK$8+(I16+AA16)*12*7.57%)*SUM(Fasering!$D$5)</f>
        <v>0</v>
      </c>
      <c r="AP16" s="9">
        <f>($AK$8+(J16+AB16)*12*7.57%)*SUM(Fasering!$D$5:$D$6)</f>
        <v>465.98739815457839</v>
      </c>
      <c r="AQ16" s="9">
        <f>($AK$8+(K16+AC16)*12*7.57%)*SUM(Fasering!$D$5:$D$7)</f>
        <v>760.00018357512511</v>
      </c>
      <c r="AR16" s="9">
        <f>($AK$8+(L16+AD16)*12*7.57%)*SUM(Fasering!$D$5:$D$8)</f>
        <v>1073.4429082496508</v>
      </c>
      <c r="AS16" s="9">
        <f>($AK$8+(M16+AE16)*12*7.57%)*SUM(Fasering!$D$5:$D$9)</f>
        <v>1406.3155721781559</v>
      </c>
      <c r="AT16" s="9">
        <f>($AK$8+(N16+AF16)*12*7.57%)*SUM(Fasering!$D$5:$D$10)</f>
        <v>1757.8044046388773</v>
      </c>
      <c r="AU16" s="87">
        <f>($AK$8+(O16+AG16)*12*7.57%)*SUM(Fasering!$D$5:$D$11)</f>
        <v>2129.4932683403999</v>
      </c>
    </row>
    <row r="17" spans="1:47" x14ac:dyDescent="0.3">
      <c r="A17" s="33">
        <f t="shared" si="8"/>
        <v>2</v>
      </c>
      <c r="B17" s="126">
        <v>21206.19</v>
      </c>
      <c r="C17" s="127"/>
      <c r="D17" s="126">
        <f t="shared" si="0"/>
        <v>26893.690157999998</v>
      </c>
      <c r="E17" s="128">
        <f t="shared" si="1"/>
        <v>666.67716474259964</v>
      </c>
      <c r="F17" s="126">
        <f t="shared" si="2"/>
        <v>2241.1408465</v>
      </c>
      <c r="G17" s="128">
        <f t="shared" si="3"/>
        <v>55.556430395216644</v>
      </c>
      <c r="H17" s="46">
        <f>'L4'!$H$10</f>
        <v>1609.3</v>
      </c>
      <c r="I17" s="46">
        <f>GEW!$E$12+($F17-GEW!$E$12)*SUM(Fasering!$D$5)</f>
        <v>1716.7792493333334</v>
      </c>
      <c r="J17" s="46">
        <f>GEW!$E$12+($F17-GEW!$E$12)*SUM(Fasering!$D$5:$D$6)</f>
        <v>1852.3601201167921</v>
      </c>
      <c r="K17" s="46">
        <f>GEW!$E$12+($F17-GEW!$E$12)*SUM(Fasering!$D$5:$D$7)</f>
        <v>1930.1512404665109</v>
      </c>
      <c r="L17" s="46">
        <f>GEW!$E$12+($F17-GEW!$E$12)*SUM(Fasering!$D$5:$D$8)</f>
        <v>2007.9423608162297</v>
      </c>
      <c r="M17" s="46">
        <f>GEW!$E$12+($F17-GEW!$E$12)*SUM(Fasering!$D$5:$D$9)</f>
        <v>2085.7334811659484</v>
      </c>
      <c r="N17" s="46">
        <f>GEW!$E$12+($F17-GEW!$E$12)*SUM(Fasering!$D$5:$D$10)</f>
        <v>2163.3497261502812</v>
      </c>
      <c r="O17" s="56">
        <f>GEW!$E$12+($F17-GEW!$E$12)*SUM(Fasering!$D$5:$D$11)</f>
        <v>2241.1408465</v>
      </c>
      <c r="P17" s="126">
        <f t="shared" si="4"/>
        <v>48.245498499999997</v>
      </c>
      <c r="Q17" s="128">
        <f t="shared" si="5"/>
        <v>1.1959746677607033</v>
      </c>
      <c r="R17" s="46">
        <f>$P17*SUM(Fasering!$D$5)</f>
        <v>0</v>
      </c>
      <c r="S17" s="46">
        <f>$P17*SUM(Fasering!$D$5:$D$6)</f>
        <v>12.474534240029346</v>
      </c>
      <c r="T17" s="46">
        <f>$P17*SUM(Fasering!$D$5:$D$7)</f>
        <v>19.631945080992917</v>
      </c>
      <c r="U17" s="46">
        <f>$P17*SUM(Fasering!$D$5:$D$8)</f>
        <v>26.789355921956485</v>
      </c>
      <c r="V17" s="46">
        <f>$P17*SUM(Fasering!$D$5:$D$9)</f>
        <v>33.946766762920056</v>
      </c>
      <c r="W17" s="46">
        <f>$P17*SUM(Fasering!$D$5:$D$10)</f>
        <v>41.088087659036432</v>
      </c>
      <c r="X17" s="56">
        <f>$P17*SUM(Fasering!$D$5:$D$11)</f>
        <v>48.245498499999997</v>
      </c>
      <c r="Y17" s="126">
        <f t="shared" si="6"/>
        <v>24.123277666666663</v>
      </c>
      <c r="Z17" s="128">
        <f t="shared" si="7"/>
        <v>0.5980004329873565</v>
      </c>
      <c r="AA17" s="55">
        <f>$Y17*SUM(Fasering!$D$5)</f>
        <v>0</v>
      </c>
      <c r="AB17" s="46">
        <f>$Y17*SUM(Fasering!$D$5:$D$6)</f>
        <v>6.2374037493792001</v>
      </c>
      <c r="AC17" s="46">
        <f>$Y17*SUM(Fasering!$D$5:$D$7)</f>
        <v>9.8161875625669595</v>
      </c>
      <c r="AD17" s="46">
        <f>$Y17*SUM(Fasering!$D$5:$D$8)</f>
        <v>13.39497137575472</v>
      </c>
      <c r="AE17" s="46">
        <f>$Y17*SUM(Fasering!$D$5:$D$9)</f>
        <v>16.97375518894248</v>
      </c>
      <c r="AF17" s="46">
        <f>$Y17*SUM(Fasering!$D$5:$D$10)</f>
        <v>20.544493853478905</v>
      </c>
      <c r="AG17" s="56">
        <f>$Y17*SUM(Fasering!$D$5:$D$11)</f>
        <v>24.123277666666663</v>
      </c>
      <c r="AH17" s="5">
        <f>($AK$8+(I17+R17)*12*7.57%)*SUM(Fasering!$D$5)</f>
        <v>0</v>
      </c>
      <c r="AI17" s="9">
        <f>($AK$8+(J17+S17)*12*7.57%)*SUM(Fasering!$D$5:$D$6)</f>
        <v>471.25192876533623</v>
      </c>
      <c r="AJ17" s="9">
        <f>($AK$8+(K17+T17)*12*7.57%)*SUM(Fasering!$D$5:$D$7)</f>
        <v>773.03898398290505</v>
      </c>
      <c r="AK17" s="9">
        <f>($AK$8+(L17+U17)*12*7.57%)*SUM(Fasering!$D$5:$D$8)</f>
        <v>1097.7221724503388</v>
      </c>
      <c r="AL17" s="9">
        <f>($AK$8+(M17+V17)*12*7.57%)*SUM(Fasering!$D$5:$D$9)</f>
        <v>1445.3014941676374</v>
      </c>
      <c r="AM17" s="9">
        <f>($AK$8+(N17+W17)*12*7.57%)*SUM(Fasering!$D$5:$D$10)</f>
        <v>1814.9184383613119</v>
      </c>
      <c r="AN17" s="87">
        <f>($AK$8+(O17+X17)*12*7.57%)*SUM(Fasering!$D$5:$D$11)</f>
        <v>2208.2385557980001</v>
      </c>
      <c r="AO17" s="5">
        <f>($AK$8+(I17+AA17)*12*7.57%)*SUM(Fasering!$D$5)</f>
        <v>0</v>
      </c>
      <c r="AP17" s="9">
        <f>($AK$8+(J17+AB17)*12*7.57%)*SUM(Fasering!$D$5:$D$6)</f>
        <v>469.7869561818174</v>
      </c>
      <c r="AQ17" s="9">
        <f>($AK$8+(K17+AC17)*12*7.57%)*SUM(Fasering!$D$5:$D$7)</f>
        <v>769.41064813842559</v>
      </c>
      <c r="AR17" s="9">
        <f>($AK$8+(L17+AD17)*12*7.57%)*SUM(Fasering!$D$5:$D$8)</f>
        <v>1090.9659278709389</v>
      </c>
      <c r="AS17" s="9">
        <f>($AK$8+(M17+AE17)*12*7.57%)*SUM(Fasering!$D$5:$D$9)</f>
        <v>1434.4527953793572</v>
      </c>
      <c r="AT17" s="9">
        <f>($AK$8+(N17+AF17)*12*7.57%)*SUM(Fasering!$D$5:$D$10)</f>
        <v>1799.0251898033955</v>
      </c>
      <c r="AU17" s="87">
        <f>($AK$8+(O17+AG17)*12*7.57%)*SUM(Fasering!$D$5:$D$11)</f>
        <v>2186.3259303929999</v>
      </c>
    </row>
    <row r="18" spans="1:47" x14ac:dyDescent="0.3">
      <c r="A18" s="33">
        <f t="shared" si="8"/>
        <v>3</v>
      </c>
      <c r="B18" s="126">
        <v>22005.19</v>
      </c>
      <c r="C18" s="127"/>
      <c r="D18" s="126">
        <f t="shared" si="0"/>
        <v>27906.981957999997</v>
      </c>
      <c r="E18" s="128">
        <f t="shared" si="1"/>
        <v>691.79601233518167</v>
      </c>
      <c r="F18" s="126">
        <f t="shared" si="2"/>
        <v>2325.5818298333329</v>
      </c>
      <c r="G18" s="128">
        <f t="shared" si="3"/>
        <v>57.64966769459847</v>
      </c>
      <c r="H18" s="46">
        <f>'L4'!$H$10</f>
        <v>1609.3</v>
      </c>
      <c r="I18" s="46">
        <f>GEW!$E$12+($F18-GEW!$E$12)*SUM(Fasering!$D$5)</f>
        <v>1716.7792493333334</v>
      </c>
      <c r="J18" s="46">
        <f>GEW!$E$12+($F18-GEW!$E$12)*SUM(Fasering!$D$5:$D$6)</f>
        <v>1874.1934925681808</v>
      </c>
      <c r="K18" s="46">
        <f>GEW!$E$12+($F18-GEW!$E$12)*SUM(Fasering!$D$5:$D$7)</f>
        <v>1964.5117673327641</v>
      </c>
      <c r="L18" s="46">
        <f>GEW!$E$12+($F18-GEW!$E$12)*SUM(Fasering!$D$5:$D$8)</f>
        <v>2054.8300420973474</v>
      </c>
      <c r="M18" s="46">
        <f>GEW!$E$12+($F18-GEW!$E$12)*SUM(Fasering!$D$5:$D$9)</f>
        <v>2145.1483168619307</v>
      </c>
      <c r="N18" s="46">
        <f>GEW!$E$12+($F18-GEW!$E$12)*SUM(Fasering!$D$5:$D$10)</f>
        <v>2235.2635550687496</v>
      </c>
      <c r="O18" s="56">
        <f>GEW!$E$12+($F18-GEW!$E$12)*SUM(Fasering!$D$5:$D$11)</f>
        <v>2325.5818298333329</v>
      </c>
      <c r="P18" s="126">
        <f t="shared" si="4"/>
        <v>48.245498499999997</v>
      </c>
      <c r="Q18" s="128">
        <f t="shared" si="5"/>
        <v>1.1959746677607033</v>
      </c>
      <c r="R18" s="46">
        <f>$P18*SUM(Fasering!$D$5)</f>
        <v>0</v>
      </c>
      <c r="S18" s="46">
        <f>$P18*SUM(Fasering!$D$5:$D$6)</f>
        <v>12.474534240029346</v>
      </c>
      <c r="T18" s="46">
        <f>$P18*SUM(Fasering!$D$5:$D$7)</f>
        <v>19.631945080992917</v>
      </c>
      <c r="U18" s="46">
        <f>$P18*SUM(Fasering!$D$5:$D$8)</f>
        <v>26.789355921956485</v>
      </c>
      <c r="V18" s="46">
        <f>$P18*SUM(Fasering!$D$5:$D$9)</f>
        <v>33.946766762920056</v>
      </c>
      <c r="W18" s="46">
        <f>$P18*SUM(Fasering!$D$5:$D$10)</f>
        <v>41.088087659036432</v>
      </c>
      <c r="X18" s="56">
        <f>$P18*SUM(Fasering!$D$5:$D$11)</f>
        <v>48.245498499999997</v>
      </c>
      <c r="Y18" s="126">
        <f t="shared" si="6"/>
        <v>24.123277666666663</v>
      </c>
      <c r="Z18" s="128">
        <f t="shared" si="7"/>
        <v>0.5980004329873565</v>
      </c>
      <c r="AA18" s="55">
        <f>$Y18*SUM(Fasering!$D$5)</f>
        <v>0</v>
      </c>
      <c r="AB18" s="46">
        <f>$Y18*SUM(Fasering!$D$5:$D$6)</f>
        <v>6.2374037493792001</v>
      </c>
      <c r="AC18" s="46">
        <f>$Y18*SUM(Fasering!$D$5:$D$7)</f>
        <v>9.8161875625669595</v>
      </c>
      <c r="AD18" s="46">
        <f>$Y18*SUM(Fasering!$D$5:$D$8)</f>
        <v>13.39497137575472</v>
      </c>
      <c r="AE18" s="46">
        <f>$Y18*SUM(Fasering!$D$5:$D$9)</f>
        <v>16.97375518894248</v>
      </c>
      <c r="AF18" s="46">
        <f>$Y18*SUM(Fasering!$D$5:$D$10)</f>
        <v>20.544493853478905</v>
      </c>
      <c r="AG18" s="56">
        <f>$Y18*SUM(Fasering!$D$5:$D$11)</f>
        <v>24.123277666666663</v>
      </c>
      <c r="AH18" s="5">
        <f>($AK$8+(I18+R18)*12*7.57%)*SUM(Fasering!$D$5)</f>
        <v>0</v>
      </c>
      <c r="AI18" s="9">
        <f>($AK$8+(J18+S18)*12*7.57%)*SUM(Fasering!$D$5:$D$6)</f>
        <v>476.38013509274714</v>
      </c>
      <c r="AJ18" s="9">
        <f>($AK$8+(K18+T18)*12*7.57%)*SUM(Fasering!$D$5:$D$7)</f>
        <v>785.74014647902334</v>
      </c>
      <c r="AK18" s="9">
        <f>($AK$8+(L18+U18)*12*7.57%)*SUM(Fasering!$D$5:$D$8)</f>
        <v>1121.3727285026521</v>
      </c>
      <c r="AL18" s="9">
        <f>($AK$8+(M18+V18)*12*7.57%)*SUM(Fasering!$D$5:$D$9)</f>
        <v>1483.2778811636338</v>
      </c>
      <c r="AM18" s="9">
        <f>($AK$8+(N18+W18)*12*7.57%)*SUM(Fasering!$D$5:$D$10)</f>
        <v>1870.5535121741293</v>
      </c>
      <c r="AN18" s="87">
        <f>($AK$8+(O18+X18)*12*7.57%)*SUM(Fasering!$D$5:$D$11)</f>
        <v>2284.9447450579996</v>
      </c>
      <c r="AO18" s="5">
        <f>($AK$8+(I18+AA18)*12*7.57%)*SUM(Fasering!$D$5)</f>
        <v>0</v>
      </c>
      <c r="AP18" s="9">
        <f>($AK$8+(J18+AB18)*12*7.57%)*SUM(Fasering!$D$5:$D$6)</f>
        <v>474.91516250922837</v>
      </c>
      <c r="AQ18" s="9">
        <f>($AK$8+(K18+AC18)*12*7.57%)*SUM(Fasering!$D$5:$D$7)</f>
        <v>782.11181063454399</v>
      </c>
      <c r="AR18" s="9">
        <f>($AK$8+(L18+AD18)*12*7.57%)*SUM(Fasering!$D$5:$D$8)</f>
        <v>1114.6164839232522</v>
      </c>
      <c r="AS18" s="9">
        <f>($AK$8+(M18+AE18)*12*7.57%)*SUM(Fasering!$D$5:$D$9)</f>
        <v>1472.4291823753529</v>
      </c>
      <c r="AT18" s="9">
        <f>($AK$8+(N18+AF18)*12*7.57%)*SUM(Fasering!$D$5:$D$10)</f>
        <v>1854.6602636162127</v>
      </c>
      <c r="AU18" s="87">
        <f>($AK$8+(O18+AG18)*12*7.57%)*SUM(Fasering!$D$5:$D$11)</f>
        <v>2263.0321196529994</v>
      </c>
    </row>
    <row r="19" spans="1:47" x14ac:dyDescent="0.3">
      <c r="A19" s="33">
        <f t="shared" si="8"/>
        <v>4</v>
      </c>
      <c r="B19" s="126">
        <v>22799.46</v>
      </c>
      <c r="C19" s="127"/>
      <c r="D19" s="126">
        <f t="shared" si="0"/>
        <v>28914.275171999998</v>
      </c>
      <c r="E19" s="128">
        <f t="shared" si="1"/>
        <v>716.76615886504419</v>
      </c>
      <c r="F19" s="126">
        <f t="shared" si="2"/>
        <v>2409.522931</v>
      </c>
      <c r="G19" s="128">
        <f t="shared" si="3"/>
        <v>59.730513238753687</v>
      </c>
      <c r="H19" s="46">
        <f>'L4'!$H$10</f>
        <v>1609.3</v>
      </c>
      <c r="I19" s="46">
        <f>GEW!$E$12+($F19-GEW!$E$12)*SUM(Fasering!$D$5)</f>
        <v>1716.7792493333334</v>
      </c>
      <c r="J19" s="46">
        <f>GEW!$E$12+($F19-GEW!$E$12)*SUM(Fasering!$D$5:$D$6)</f>
        <v>1895.8976136407273</v>
      </c>
      <c r="K19" s="46">
        <f>GEW!$E$12+($F19-GEW!$E$12)*SUM(Fasering!$D$5:$D$7)</f>
        <v>1998.6688833203225</v>
      </c>
      <c r="L19" s="46">
        <f>GEW!$E$12+($F19-GEW!$E$12)*SUM(Fasering!$D$5:$D$8)</f>
        <v>2101.4401529999182</v>
      </c>
      <c r="M19" s="46">
        <f>GEW!$E$12+($F19-GEW!$E$12)*SUM(Fasering!$D$5:$D$9)</f>
        <v>2204.2114226795134</v>
      </c>
      <c r="N19" s="46">
        <f>GEW!$E$12+($F19-GEW!$E$12)*SUM(Fasering!$D$5:$D$10)</f>
        <v>2306.7516613204048</v>
      </c>
      <c r="O19" s="56">
        <f>GEW!$E$12+($F19-GEW!$E$12)*SUM(Fasering!$D$5:$D$11)</f>
        <v>2409.522931</v>
      </c>
      <c r="P19" s="126">
        <f t="shared" si="4"/>
        <v>33.466741166666864</v>
      </c>
      <c r="Q19" s="128">
        <f t="shared" si="5"/>
        <v>0.82961884304787226</v>
      </c>
      <c r="R19" s="46">
        <f>$P19*SUM(Fasering!$D$5)</f>
        <v>0</v>
      </c>
      <c r="S19" s="46">
        <f>$P19*SUM(Fasering!$D$5:$D$6)</f>
        <v>8.6532841729427989</v>
      </c>
      <c r="T19" s="46">
        <f>$P19*SUM(Fasering!$D$5:$D$7)</f>
        <v>13.618207813187146</v>
      </c>
      <c r="U19" s="46">
        <f>$P19*SUM(Fasering!$D$5:$D$8)</f>
        <v>18.583131453431495</v>
      </c>
      <c r="V19" s="46">
        <f>$P19*SUM(Fasering!$D$5:$D$9)</f>
        <v>23.548055093675842</v>
      </c>
      <c r="W19" s="46">
        <f>$P19*SUM(Fasering!$D$5:$D$10)</f>
        <v>28.501817526422521</v>
      </c>
      <c r="X19" s="56">
        <f>$P19*SUM(Fasering!$D$5:$D$11)</f>
        <v>33.466741166666864</v>
      </c>
      <c r="Y19" s="126">
        <f t="shared" si="6"/>
        <v>9.3445203333335343</v>
      </c>
      <c r="Z19" s="128">
        <f t="shared" si="7"/>
        <v>0.23164460827452557</v>
      </c>
      <c r="AA19" s="55">
        <f>$Y19*SUM(Fasering!$D$5)</f>
        <v>0</v>
      </c>
      <c r="AB19" s="46">
        <f>$Y19*SUM(Fasering!$D$5:$D$6)</f>
        <v>2.4161536822926521</v>
      </c>
      <c r="AC19" s="46">
        <f>$Y19*SUM(Fasering!$D$5:$D$7)</f>
        <v>3.8024502947611905</v>
      </c>
      <c r="AD19" s="46">
        <f>$Y19*SUM(Fasering!$D$5:$D$8)</f>
        <v>5.1887469072297288</v>
      </c>
      <c r="AE19" s="46">
        <f>$Y19*SUM(Fasering!$D$5:$D$9)</f>
        <v>6.5750435196982675</v>
      </c>
      <c r="AF19" s="46">
        <f>$Y19*SUM(Fasering!$D$5:$D$10)</f>
        <v>7.9582237208649973</v>
      </c>
      <c r="AG19" s="56">
        <f>$Y19*SUM(Fasering!$D$5:$D$11)</f>
        <v>9.3445203333335343</v>
      </c>
      <c r="AH19" s="5">
        <f>($AK$8+(I19+R19)*12*7.57%)*SUM(Fasering!$D$5)</f>
        <v>0</v>
      </c>
      <c r="AI19" s="9">
        <f>($AK$8+(J19+S19)*12*7.57%)*SUM(Fasering!$D$5:$D$6)</f>
        <v>480.58045057065408</v>
      </c>
      <c r="AJ19" s="9">
        <f>($AK$8+(K19+T19)*12*7.57%)*SUM(Fasering!$D$5:$D$7)</f>
        <v>796.14317748319706</v>
      </c>
      <c r="AK19" s="9">
        <f>($AK$8+(L19+U19)*12*7.57%)*SUM(Fasering!$D$5:$D$8)</f>
        <v>1140.7439843190675</v>
      </c>
      <c r="AL19" s="9">
        <f>($AK$8+(M19+V19)*12*7.57%)*SUM(Fasering!$D$5:$D$9)</f>
        <v>1514.3828710782643</v>
      </c>
      <c r="AM19" s="9">
        <f>($AK$8+(N19+W19)*12*7.57%)*SUM(Fasering!$D$5:$D$10)</f>
        <v>1916.1220495399905</v>
      </c>
      <c r="AN19" s="87">
        <f>($AK$8+(O19+X19)*12*7.57%)*SUM(Fasering!$D$5:$D$11)</f>
        <v>2347.7718181962005</v>
      </c>
      <c r="AO19" s="5">
        <f>($AK$8+(I19+AA19)*12*7.57%)*SUM(Fasering!$D$5)</f>
        <v>0</v>
      </c>
      <c r="AP19" s="9">
        <f>($AK$8+(J19+AB19)*12*7.57%)*SUM(Fasering!$D$5:$D$6)</f>
        <v>479.11547798713525</v>
      </c>
      <c r="AQ19" s="9">
        <f>($AK$8+(K19+AC19)*12*7.57%)*SUM(Fasering!$D$5:$D$7)</f>
        <v>792.51484163871771</v>
      </c>
      <c r="AR19" s="9">
        <f>($AK$8+(L19+AD19)*12*7.57%)*SUM(Fasering!$D$5:$D$8)</f>
        <v>1133.9877397396676</v>
      </c>
      <c r="AS19" s="9">
        <f>($AK$8+(M19+AE19)*12*7.57%)*SUM(Fasering!$D$5:$D$9)</f>
        <v>1503.5341722899836</v>
      </c>
      <c r="AT19" s="9">
        <f>($AK$8+(N19+AF19)*12*7.57%)*SUM(Fasering!$D$5:$D$10)</f>
        <v>1900.2288009820736</v>
      </c>
      <c r="AU19" s="87">
        <f>($AK$8+(O19+AG19)*12*7.57%)*SUM(Fasering!$D$5:$D$11)</f>
        <v>2325.8591927912003</v>
      </c>
    </row>
    <row r="20" spans="1:47" x14ac:dyDescent="0.3">
      <c r="A20" s="33">
        <f t="shared" si="8"/>
        <v>5</v>
      </c>
      <c r="B20" s="126">
        <v>22807.51</v>
      </c>
      <c r="C20" s="127"/>
      <c r="D20" s="126">
        <f t="shared" si="0"/>
        <v>28924.484181999997</v>
      </c>
      <c r="E20" s="128">
        <f t="shared" si="1"/>
        <v>717.01923361237868</v>
      </c>
      <c r="F20" s="126">
        <f t="shared" si="2"/>
        <v>2410.3736818333332</v>
      </c>
      <c r="G20" s="128">
        <f t="shared" si="3"/>
        <v>59.751602801031567</v>
      </c>
      <c r="H20" s="46">
        <f>'L4'!$H$10</f>
        <v>1609.3</v>
      </c>
      <c r="I20" s="46">
        <f>GEW!$E$12+($F20-GEW!$E$12)*SUM(Fasering!$D$5)</f>
        <v>1716.7792493333334</v>
      </c>
      <c r="J20" s="46">
        <f>GEW!$E$12+($F20-GEW!$E$12)*SUM(Fasering!$D$5:$D$6)</f>
        <v>1896.1175869176154</v>
      </c>
      <c r="K20" s="46">
        <f>GEW!$E$12+($F20-GEW!$E$12)*SUM(Fasering!$D$5:$D$7)</f>
        <v>1999.0150688538311</v>
      </c>
      <c r="L20" s="46">
        <f>GEW!$E$12+($F20-GEW!$E$12)*SUM(Fasering!$D$5:$D$8)</f>
        <v>2101.9125507900471</v>
      </c>
      <c r="M20" s="46">
        <f>GEW!$E$12+($F20-GEW!$E$12)*SUM(Fasering!$D$5:$D$9)</f>
        <v>2204.8100327262628</v>
      </c>
      <c r="N20" s="46">
        <f>GEW!$E$12+($F20-GEW!$E$12)*SUM(Fasering!$D$5:$D$10)</f>
        <v>2307.4761998971176</v>
      </c>
      <c r="O20" s="56">
        <f>GEW!$E$12+($F20-GEW!$E$12)*SUM(Fasering!$D$5:$D$11)</f>
        <v>2410.3736818333332</v>
      </c>
      <c r="P20" s="126">
        <f t="shared" si="4"/>
        <v>32.615990333333606</v>
      </c>
      <c r="Q20" s="128">
        <f t="shared" si="5"/>
        <v>0.80852928076999708</v>
      </c>
      <c r="R20" s="46">
        <f>$P20*SUM(Fasering!$D$5)</f>
        <v>0</v>
      </c>
      <c r="S20" s="46">
        <f>$P20*SUM(Fasering!$D$5:$D$6)</f>
        <v>8.4333108960546088</v>
      </c>
      <c r="T20" s="46">
        <f>$P20*SUM(Fasering!$D$5:$D$7)</f>
        <v>13.272022279678616</v>
      </c>
      <c r="U20" s="46">
        <f>$P20*SUM(Fasering!$D$5:$D$8)</f>
        <v>18.110733663302621</v>
      </c>
      <c r="V20" s="46">
        <f>$P20*SUM(Fasering!$D$5:$D$9)</f>
        <v>22.94944504692663</v>
      </c>
      <c r="W20" s="46">
        <f>$P20*SUM(Fasering!$D$5:$D$10)</f>
        <v>27.777278949709604</v>
      </c>
      <c r="X20" s="56">
        <f>$P20*SUM(Fasering!$D$5:$D$11)</f>
        <v>32.615990333333606</v>
      </c>
      <c r="Y20" s="126">
        <f t="shared" si="6"/>
        <v>8.4937695000002762</v>
      </c>
      <c r="Z20" s="128">
        <f t="shared" si="7"/>
        <v>0.21055504599665037</v>
      </c>
      <c r="AA20" s="55">
        <f>$Y20*SUM(Fasering!$D$5)</f>
        <v>0</v>
      </c>
      <c r="AB20" s="46">
        <f>$Y20*SUM(Fasering!$D$5:$D$6)</f>
        <v>2.1961804054044625</v>
      </c>
      <c r="AC20" s="46">
        <f>$Y20*SUM(Fasering!$D$5:$D$7)</f>
        <v>3.4562647612526605</v>
      </c>
      <c r="AD20" s="46">
        <f>$Y20*SUM(Fasering!$D$5:$D$8)</f>
        <v>4.7163491171008589</v>
      </c>
      <c r="AE20" s="46">
        <f>$Y20*SUM(Fasering!$D$5:$D$9)</f>
        <v>5.9764334729490569</v>
      </c>
      <c r="AF20" s="46">
        <f>$Y20*SUM(Fasering!$D$5:$D$10)</f>
        <v>7.2336851441520791</v>
      </c>
      <c r="AG20" s="56">
        <f>$Y20*SUM(Fasering!$D$5:$D$11)</f>
        <v>8.4937695000002762</v>
      </c>
      <c r="AH20" s="5">
        <f>($AK$8+(I20+R20)*12*7.57%)*SUM(Fasering!$D$5)</f>
        <v>0</v>
      </c>
      <c r="AI20" s="9">
        <f>($AK$8+(J20+S20)*12*7.57%)*SUM(Fasering!$D$5:$D$6)</f>
        <v>480.58045057065408</v>
      </c>
      <c r="AJ20" s="9">
        <f>($AK$8+(K20+T20)*12*7.57%)*SUM(Fasering!$D$5:$D$7)</f>
        <v>796.14317748319706</v>
      </c>
      <c r="AK20" s="9">
        <f>($AK$8+(L20+U20)*12*7.57%)*SUM(Fasering!$D$5:$D$8)</f>
        <v>1140.7439843190675</v>
      </c>
      <c r="AL20" s="9">
        <f>($AK$8+(M20+V20)*12*7.57%)*SUM(Fasering!$D$5:$D$9)</f>
        <v>1514.3828710782643</v>
      </c>
      <c r="AM20" s="9">
        <f>($AK$8+(N20+W20)*12*7.57%)*SUM(Fasering!$D$5:$D$10)</f>
        <v>1916.12204953999</v>
      </c>
      <c r="AN20" s="87">
        <f>($AK$8+(O20+X20)*12*7.57%)*SUM(Fasering!$D$5:$D$11)</f>
        <v>2347.7718181962005</v>
      </c>
      <c r="AO20" s="5">
        <f>($AK$8+(I20+AA20)*12*7.57%)*SUM(Fasering!$D$5)</f>
        <v>0</v>
      </c>
      <c r="AP20" s="9">
        <f>($AK$8+(J20+AB20)*12*7.57%)*SUM(Fasering!$D$5:$D$6)</f>
        <v>479.11547798713525</v>
      </c>
      <c r="AQ20" s="9">
        <f>($AK$8+(K20+AC20)*12*7.57%)*SUM(Fasering!$D$5:$D$7)</f>
        <v>792.51484163871771</v>
      </c>
      <c r="AR20" s="9">
        <f>($AK$8+(L20+AD20)*12*7.57%)*SUM(Fasering!$D$5:$D$8)</f>
        <v>1133.9877397396676</v>
      </c>
      <c r="AS20" s="9">
        <f>($AK$8+(M20+AE20)*12*7.57%)*SUM(Fasering!$D$5:$D$9)</f>
        <v>1503.5341722899836</v>
      </c>
      <c r="AT20" s="9">
        <f>($AK$8+(N20+AF20)*12*7.57%)*SUM(Fasering!$D$5:$D$10)</f>
        <v>1900.2288009820732</v>
      </c>
      <c r="AU20" s="87">
        <f>($AK$8+(O20+AG20)*12*7.57%)*SUM(Fasering!$D$5:$D$11)</f>
        <v>2325.8591927912003</v>
      </c>
    </row>
    <row r="21" spans="1:47" x14ac:dyDescent="0.3">
      <c r="A21" s="33">
        <f t="shared" si="8"/>
        <v>6</v>
      </c>
      <c r="B21" s="126">
        <v>23939.58</v>
      </c>
      <c r="C21" s="127"/>
      <c r="D21" s="126">
        <f t="shared" si="0"/>
        <v>30360.175356000003</v>
      </c>
      <c r="E21" s="128">
        <f t="shared" si="1"/>
        <v>752.60908817324787</v>
      </c>
      <c r="F21" s="126">
        <f t="shared" si="2"/>
        <v>2530.0146130000003</v>
      </c>
      <c r="G21" s="128">
        <f t="shared" si="3"/>
        <v>62.717424014437327</v>
      </c>
      <c r="H21" s="46">
        <f>'L4'!$H$10</f>
        <v>1609.3</v>
      </c>
      <c r="I21" s="46">
        <f>GEW!$E$12+($F21-GEW!$E$12)*SUM(Fasering!$D$5)</f>
        <v>1716.7792493333334</v>
      </c>
      <c r="J21" s="46">
        <f>GEW!$E$12+($F21-GEW!$E$12)*SUM(Fasering!$D$5:$D$6)</f>
        <v>1927.052387857595</v>
      </c>
      <c r="K21" s="46">
        <f>GEW!$E$12+($F21-GEW!$E$12)*SUM(Fasering!$D$5:$D$7)</f>
        <v>2047.6990759245191</v>
      </c>
      <c r="L21" s="46">
        <f>GEW!$E$12+($F21-GEW!$E$12)*SUM(Fasering!$D$5:$D$8)</f>
        <v>2168.3457639914432</v>
      </c>
      <c r="M21" s="46">
        <f>GEW!$E$12+($F21-GEW!$E$12)*SUM(Fasering!$D$5:$D$9)</f>
        <v>2288.9924520583672</v>
      </c>
      <c r="N21" s="46">
        <f>GEW!$E$12+($F21-GEW!$E$12)*SUM(Fasering!$D$5:$D$10)</f>
        <v>2409.3679249330762</v>
      </c>
      <c r="O21" s="56">
        <f>GEW!$E$12+($F21-GEW!$E$12)*SUM(Fasering!$D$5:$D$11)</f>
        <v>2530.0146130000003</v>
      </c>
      <c r="P21" s="126">
        <f t="shared" si="4"/>
        <v>0</v>
      </c>
      <c r="Q21" s="128">
        <f t="shared" si="5"/>
        <v>0</v>
      </c>
      <c r="R21" s="46">
        <f>$P21*SUM(Fasering!$D$5)</f>
        <v>0</v>
      </c>
      <c r="S21" s="46">
        <f>$P21*SUM(Fasering!$D$5:$D$6)</f>
        <v>0</v>
      </c>
      <c r="T21" s="46">
        <f>$P21*SUM(Fasering!$D$5:$D$7)</f>
        <v>0</v>
      </c>
      <c r="U21" s="46">
        <f>$P21*SUM(Fasering!$D$5:$D$8)</f>
        <v>0</v>
      </c>
      <c r="V21" s="46">
        <f>$P21*SUM(Fasering!$D$5:$D$9)</f>
        <v>0</v>
      </c>
      <c r="W21" s="46">
        <f>$P21*SUM(Fasering!$D$5:$D$10)</f>
        <v>0</v>
      </c>
      <c r="X21" s="56">
        <f>$P21*SUM(Fasering!$D$5:$D$11)</f>
        <v>0</v>
      </c>
      <c r="Y21" s="126">
        <f t="shared" si="6"/>
        <v>0</v>
      </c>
      <c r="Z21" s="128">
        <f t="shared" si="7"/>
        <v>0</v>
      </c>
      <c r="AA21" s="55">
        <f>$Y21*SUM(Fasering!$D$5)</f>
        <v>0</v>
      </c>
      <c r="AB21" s="46">
        <f>$Y21*SUM(Fasering!$D$5:$D$6)</f>
        <v>0</v>
      </c>
      <c r="AC21" s="46">
        <f>$Y21*SUM(Fasering!$D$5:$D$7)</f>
        <v>0</v>
      </c>
      <c r="AD21" s="46">
        <f>$Y21*SUM(Fasering!$D$5:$D$8)</f>
        <v>0</v>
      </c>
      <c r="AE21" s="46">
        <f>$Y21*SUM(Fasering!$D$5:$D$9)</f>
        <v>0</v>
      </c>
      <c r="AF21" s="46">
        <f>$Y21*SUM(Fasering!$D$5:$D$10)</f>
        <v>0</v>
      </c>
      <c r="AG21" s="56">
        <f>$Y21*SUM(Fasering!$D$5:$D$11)</f>
        <v>0</v>
      </c>
      <c r="AH21" s="5">
        <f>($AK$8+(I21+R21)*12*7.57%)*SUM(Fasering!$D$5)</f>
        <v>0</v>
      </c>
      <c r="AI21" s="9">
        <f>($AK$8+(J21+S21)*12*7.57%)*SUM(Fasering!$D$5:$D$6)</f>
        <v>485.86558386265222</v>
      </c>
      <c r="AJ21" s="9">
        <f>($AK$8+(K21+T21)*12*7.57%)*SUM(Fasering!$D$5:$D$7)</f>
        <v>809.23300508949092</v>
      </c>
      <c r="AK21" s="9">
        <f>($AK$8+(L21+U21)*12*7.57%)*SUM(Fasering!$D$5:$D$8)</f>
        <v>1165.1182651466988</v>
      </c>
      <c r="AL21" s="9">
        <f>($AK$8+(M21+V21)*12*7.57%)*SUM(Fasering!$D$5:$D$9)</f>
        <v>1553.5213640342758</v>
      </c>
      <c r="AM21" s="9">
        <f>($AK$8+(N21+W21)*12*7.57%)*SUM(Fasering!$D$5:$D$10)</f>
        <v>1973.4595983900085</v>
      </c>
      <c r="AN21" s="87">
        <f>($AK$8+(O21+X21)*12*7.57%)*SUM(Fasering!$D$5:$D$11)</f>
        <v>2426.8252744492002</v>
      </c>
      <c r="AO21" s="5">
        <f>($AK$8+(I21+AA21)*12*7.57%)*SUM(Fasering!$D$5)</f>
        <v>0</v>
      </c>
      <c r="AP21" s="9">
        <f>($AK$8+(J21+AB21)*12*7.57%)*SUM(Fasering!$D$5:$D$6)</f>
        <v>485.86558386265222</v>
      </c>
      <c r="AQ21" s="9">
        <f>($AK$8+(K21+AC21)*12*7.57%)*SUM(Fasering!$D$5:$D$7)</f>
        <v>809.23300508949092</v>
      </c>
      <c r="AR21" s="9">
        <f>($AK$8+(L21+AD21)*12*7.57%)*SUM(Fasering!$D$5:$D$8)</f>
        <v>1165.1182651466988</v>
      </c>
      <c r="AS21" s="9">
        <f>($AK$8+(M21+AE21)*12*7.57%)*SUM(Fasering!$D$5:$D$9)</f>
        <v>1553.5213640342758</v>
      </c>
      <c r="AT21" s="9">
        <f>($AK$8+(N21+AF21)*12*7.57%)*SUM(Fasering!$D$5:$D$10)</f>
        <v>1973.4595983900085</v>
      </c>
      <c r="AU21" s="87">
        <f>($AK$8+(O21+AG21)*12*7.57%)*SUM(Fasering!$D$5:$D$11)</f>
        <v>2426.8252744492002</v>
      </c>
    </row>
    <row r="22" spans="1:47" x14ac:dyDescent="0.3">
      <c r="A22" s="33">
        <f t="shared" si="8"/>
        <v>7</v>
      </c>
      <c r="B22" s="126">
        <v>25236.69</v>
      </c>
      <c r="C22" s="127"/>
      <c r="D22" s="126">
        <f t="shared" si="0"/>
        <v>32005.170257999998</v>
      </c>
      <c r="E22" s="128">
        <f t="shared" si="1"/>
        <v>793.38744662232671</v>
      </c>
      <c r="F22" s="126">
        <f t="shared" si="2"/>
        <v>2667.0975214999999</v>
      </c>
      <c r="G22" s="128">
        <f t="shared" si="3"/>
        <v>66.115620551860559</v>
      </c>
      <c r="H22" s="46">
        <f>'L4'!$H$10</f>
        <v>1609.3</v>
      </c>
      <c r="I22" s="46">
        <f>GEW!$E$12+($F22-GEW!$E$12)*SUM(Fasering!$D$5)</f>
        <v>1716.7792493333334</v>
      </c>
      <c r="J22" s="46">
        <f>GEW!$E$12+($F22-GEW!$E$12)*SUM(Fasering!$D$5:$D$6)</f>
        <v>1962.4970508618762</v>
      </c>
      <c r="K22" s="46">
        <f>GEW!$E$12+($F22-GEW!$E$12)*SUM(Fasering!$D$5:$D$7)</f>
        <v>2103.4805314983437</v>
      </c>
      <c r="L22" s="46">
        <f>GEW!$E$12+($F22-GEW!$E$12)*SUM(Fasering!$D$5:$D$8)</f>
        <v>2244.4640121348111</v>
      </c>
      <c r="M22" s="46">
        <f>GEW!$E$12+($F22-GEW!$E$12)*SUM(Fasering!$D$5:$D$9)</f>
        <v>2385.4474927712781</v>
      </c>
      <c r="N22" s="46">
        <f>GEW!$E$12+($F22-GEW!$E$12)*SUM(Fasering!$D$5:$D$10)</f>
        <v>2526.1140408635324</v>
      </c>
      <c r="O22" s="56">
        <f>GEW!$E$12+($F22-GEW!$E$12)*SUM(Fasering!$D$5:$D$11)</f>
        <v>2667.0975214999999</v>
      </c>
      <c r="P22" s="126">
        <f t="shared" si="4"/>
        <v>0</v>
      </c>
      <c r="Q22" s="128">
        <f t="shared" si="5"/>
        <v>0</v>
      </c>
      <c r="R22" s="46">
        <f>$P22*SUM(Fasering!$D$5)</f>
        <v>0</v>
      </c>
      <c r="S22" s="46">
        <f>$P22*SUM(Fasering!$D$5:$D$6)</f>
        <v>0</v>
      </c>
      <c r="T22" s="46">
        <f>$P22*SUM(Fasering!$D$5:$D$7)</f>
        <v>0</v>
      </c>
      <c r="U22" s="46">
        <f>$P22*SUM(Fasering!$D$5:$D$8)</f>
        <v>0</v>
      </c>
      <c r="V22" s="46">
        <f>$P22*SUM(Fasering!$D$5:$D$9)</f>
        <v>0</v>
      </c>
      <c r="W22" s="46">
        <f>$P22*SUM(Fasering!$D$5:$D$10)</f>
        <v>0</v>
      </c>
      <c r="X22" s="56">
        <f>$P22*SUM(Fasering!$D$5:$D$11)</f>
        <v>0</v>
      </c>
      <c r="Y22" s="126">
        <f t="shared" si="6"/>
        <v>0</v>
      </c>
      <c r="Z22" s="128">
        <f t="shared" si="7"/>
        <v>0</v>
      </c>
      <c r="AA22" s="55">
        <f>$Y22*SUM(Fasering!$D$5)</f>
        <v>0</v>
      </c>
      <c r="AB22" s="46">
        <f>$Y22*SUM(Fasering!$D$5:$D$6)</f>
        <v>0</v>
      </c>
      <c r="AC22" s="46">
        <f>$Y22*SUM(Fasering!$D$5:$D$7)</f>
        <v>0</v>
      </c>
      <c r="AD22" s="46">
        <f>$Y22*SUM(Fasering!$D$5:$D$8)</f>
        <v>0</v>
      </c>
      <c r="AE22" s="46">
        <f>$Y22*SUM(Fasering!$D$5:$D$9)</f>
        <v>0</v>
      </c>
      <c r="AF22" s="46">
        <f>$Y22*SUM(Fasering!$D$5:$D$10)</f>
        <v>0</v>
      </c>
      <c r="AG22" s="56">
        <f>$Y22*SUM(Fasering!$D$5:$D$11)</f>
        <v>0</v>
      </c>
      <c r="AH22" s="5">
        <f>($AK$8+(I22+R22)*12*7.57%)*SUM(Fasering!$D$5)</f>
        <v>0</v>
      </c>
      <c r="AI22" s="9">
        <f>($AK$8+(J22+S22)*12*7.57%)*SUM(Fasering!$D$5:$D$6)</f>
        <v>494.1908000195333</v>
      </c>
      <c r="AJ22" s="9">
        <f>($AK$8+(K22+T22)*12*7.57%)*SUM(Fasering!$D$5:$D$7)</f>
        <v>829.85228529642461</v>
      </c>
      <c r="AK22" s="9">
        <f>($AK$8+(L22+U22)*12*7.57%)*SUM(Fasering!$D$5:$D$8)</f>
        <v>1203.5129744846415</v>
      </c>
      <c r="AL22" s="9">
        <f>($AK$8+(M22+V22)*12*7.57%)*SUM(Fasering!$D$5:$D$9)</f>
        <v>1615.1728675841835</v>
      </c>
      <c r="AM22" s="9">
        <f>($AK$8+(N22+W22)*12*7.57%)*SUM(Fasering!$D$5:$D$10)</f>
        <v>2063.7785102715402</v>
      </c>
      <c r="AN22" s="87">
        <f>($AK$8+(O22+X22)*12*7.57%)*SUM(Fasering!$D$5:$D$11)</f>
        <v>2551.3513885305997</v>
      </c>
      <c r="AO22" s="5">
        <f>($AK$8+(I22+AA22)*12*7.57%)*SUM(Fasering!$D$5)</f>
        <v>0</v>
      </c>
      <c r="AP22" s="9">
        <f>($AK$8+(J22+AB22)*12*7.57%)*SUM(Fasering!$D$5:$D$6)</f>
        <v>494.1908000195333</v>
      </c>
      <c r="AQ22" s="9">
        <f>($AK$8+(K22+AC22)*12*7.57%)*SUM(Fasering!$D$5:$D$7)</f>
        <v>829.85228529642461</v>
      </c>
      <c r="AR22" s="9">
        <f>($AK$8+(L22+AD22)*12*7.57%)*SUM(Fasering!$D$5:$D$8)</f>
        <v>1203.5129744846415</v>
      </c>
      <c r="AS22" s="9">
        <f>($AK$8+(M22+AE22)*12*7.57%)*SUM(Fasering!$D$5:$D$9)</f>
        <v>1615.1728675841835</v>
      </c>
      <c r="AT22" s="9">
        <f>($AK$8+(N22+AF22)*12*7.57%)*SUM(Fasering!$D$5:$D$10)</f>
        <v>2063.7785102715402</v>
      </c>
      <c r="AU22" s="87">
        <f>($AK$8+(O22+AG22)*12*7.57%)*SUM(Fasering!$D$5:$D$11)</f>
        <v>2551.3513885305997</v>
      </c>
    </row>
    <row r="23" spans="1:47" x14ac:dyDescent="0.3">
      <c r="A23" s="33">
        <f t="shared" si="8"/>
        <v>8</v>
      </c>
      <c r="B23" s="126">
        <v>25236.69</v>
      </c>
      <c r="C23" s="127"/>
      <c r="D23" s="126">
        <f t="shared" si="0"/>
        <v>32005.170257999998</v>
      </c>
      <c r="E23" s="128">
        <f t="shared" si="1"/>
        <v>793.38744662232671</v>
      </c>
      <c r="F23" s="126">
        <f t="shared" si="2"/>
        <v>2667.0975214999999</v>
      </c>
      <c r="G23" s="128">
        <f t="shared" si="3"/>
        <v>66.115620551860559</v>
      </c>
      <c r="H23" s="46">
        <f>'L4'!$H$10</f>
        <v>1609.3</v>
      </c>
      <c r="I23" s="46">
        <f>GEW!$E$12+($F23-GEW!$E$12)*SUM(Fasering!$D$5)</f>
        <v>1716.7792493333334</v>
      </c>
      <c r="J23" s="46">
        <f>GEW!$E$12+($F23-GEW!$E$12)*SUM(Fasering!$D$5:$D$6)</f>
        <v>1962.4970508618762</v>
      </c>
      <c r="K23" s="46">
        <f>GEW!$E$12+($F23-GEW!$E$12)*SUM(Fasering!$D$5:$D$7)</f>
        <v>2103.4805314983437</v>
      </c>
      <c r="L23" s="46">
        <f>GEW!$E$12+($F23-GEW!$E$12)*SUM(Fasering!$D$5:$D$8)</f>
        <v>2244.4640121348111</v>
      </c>
      <c r="M23" s="46">
        <f>GEW!$E$12+($F23-GEW!$E$12)*SUM(Fasering!$D$5:$D$9)</f>
        <v>2385.4474927712781</v>
      </c>
      <c r="N23" s="46">
        <f>GEW!$E$12+($F23-GEW!$E$12)*SUM(Fasering!$D$5:$D$10)</f>
        <v>2526.1140408635324</v>
      </c>
      <c r="O23" s="56">
        <f>GEW!$E$12+($F23-GEW!$E$12)*SUM(Fasering!$D$5:$D$11)</f>
        <v>2667.0975214999999</v>
      </c>
      <c r="P23" s="126">
        <f t="shared" si="4"/>
        <v>0</v>
      </c>
      <c r="Q23" s="128">
        <f t="shared" si="5"/>
        <v>0</v>
      </c>
      <c r="R23" s="46">
        <f>$P23*SUM(Fasering!$D$5)</f>
        <v>0</v>
      </c>
      <c r="S23" s="46">
        <f>$P23*SUM(Fasering!$D$5:$D$6)</f>
        <v>0</v>
      </c>
      <c r="T23" s="46">
        <f>$P23*SUM(Fasering!$D$5:$D$7)</f>
        <v>0</v>
      </c>
      <c r="U23" s="46">
        <f>$P23*SUM(Fasering!$D$5:$D$8)</f>
        <v>0</v>
      </c>
      <c r="V23" s="46">
        <f>$P23*SUM(Fasering!$D$5:$D$9)</f>
        <v>0</v>
      </c>
      <c r="W23" s="46">
        <f>$P23*SUM(Fasering!$D$5:$D$10)</f>
        <v>0</v>
      </c>
      <c r="X23" s="56">
        <f>$P23*SUM(Fasering!$D$5:$D$11)</f>
        <v>0</v>
      </c>
      <c r="Y23" s="126">
        <f t="shared" si="6"/>
        <v>0</v>
      </c>
      <c r="Z23" s="128">
        <f t="shared" si="7"/>
        <v>0</v>
      </c>
      <c r="AA23" s="55">
        <f>$Y23*SUM(Fasering!$D$5)</f>
        <v>0</v>
      </c>
      <c r="AB23" s="46">
        <f>$Y23*SUM(Fasering!$D$5:$D$6)</f>
        <v>0</v>
      </c>
      <c r="AC23" s="46">
        <f>$Y23*SUM(Fasering!$D$5:$D$7)</f>
        <v>0</v>
      </c>
      <c r="AD23" s="46">
        <f>$Y23*SUM(Fasering!$D$5:$D$8)</f>
        <v>0</v>
      </c>
      <c r="AE23" s="46">
        <f>$Y23*SUM(Fasering!$D$5:$D$9)</f>
        <v>0</v>
      </c>
      <c r="AF23" s="46">
        <f>$Y23*SUM(Fasering!$D$5:$D$10)</f>
        <v>0</v>
      </c>
      <c r="AG23" s="56">
        <f>$Y23*SUM(Fasering!$D$5:$D$11)</f>
        <v>0</v>
      </c>
      <c r="AH23" s="5">
        <f>($AK$8+(I23+R23)*12*7.57%)*SUM(Fasering!$D$5)</f>
        <v>0</v>
      </c>
      <c r="AI23" s="9">
        <f>($AK$8+(J23+S23)*12*7.57%)*SUM(Fasering!$D$5:$D$6)</f>
        <v>494.1908000195333</v>
      </c>
      <c r="AJ23" s="9">
        <f>($AK$8+(K23+T23)*12*7.57%)*SUM(Fasering!$D$5:$D$7)</f>
        <v>829.85228529642461</v>
      </c>
      <c r="AK23" s="9">
        <f>($AK$8+(L23+U23)*12*7.57%)*SUM(Fasering!$D$5:$D$8)</f>
        <v>1203.5129744846415</v>
      </c>
      <c r="AL23" s="9">
        <f>($AK$8+(M23+V23)*12*7.57%)*SUM(Fasering!$D$5:$D$9)</f>
        <v>1615.1728675841835</v>
      </c>
      <c r="AM23" s="9">
        <f>($AK$8+(N23+W23)*12*7.57%)*SUM(Fasering!$D$5:$D$10)</f>
        <v>2063.7785102715402</v>
      </c>
      <c r="AN23" s="87">
        <f>($AK$8+(O23+X23)*12*7.57%)*SUM(Fasering!$D$5:$D$11)</f>
        <v>2551.3513885305997</v>
      </c>
      <c r="AO23" s="5">
        <f>($AK$8+(I23+AA23)*12*7.57%)*SUM(Fasering!$D$5)</f>
        <v>0</v>
      </c>
      <c r="AP23" s="9">
        <f>($AK$8+(J23+AB23)*12*7.57%)*SUM(Fasering!$D$5:$D$6)</f>
        <v>494.1908000195333</v>
      </c>
      <c r="AQ23" s="9">
        <f>($AK$8+(K23+AC23)*12*7.57%)*SUM(Fasering!$D$5:$D$7)</f>
        <v>829.85228529642461</v>
      </c>
      <c r="AR23" s="9">
        <f>($AK$8+(L23+AD23)*12*7.57%)*SUM(Fasering!$D$5:$D$8)</f>
        <v>1203.5129744846415</v>
      </c>
      <c r="AS23" s="9">
        <f>($AK$8+(M23+AE23)*12*7.57%)*SUM(Fasering!$D$5:$D$9)</f>
        <v>1615.1728675841835</v>
      </c>
      <c r="AT23" s="9">
        <f>($AK$8+(N23+AF23)*12*7.57%)*SUM(Fasering!$D$5:$D$10)</f>
        <v>2063.7785102715402</v>
      </c>
      <c r="AU23" s="87">
        <f>($AK$8+(O23+AG23)*12*7.57%)*SUM(Fasering!$D$5:$D$11)</f>
        <v>2551.3513885305997</v>
      </c>
    </row>
    <row r="24" spans="1:47" x14ac:dyDescent="0.3">
      <c r="A24" s="33">
        <f t="shared" si="8"/>
        <v>9</v>
      </c>
      <c r="B24" s="126">
        <v>25897.439999999999</v>
      </c>
      <c r="C24" s="127"/>
      <c r="D24" s="126">
        <f t="shared" si="0"/>
        <v>32843.133408000002</v>
      </c>
      <c r="E24" s="128">
        <f t="shared" si="1"/>
        <v>814.16001051068554</v>
      </c>
      <c r="F24" s="126">
        <f t="shared" si="2"/>
        <v>2736.927784</v>
      </c>
      <c r="G24" s="128">
        <f t="shared" si="3"/>
        <v>67.846667542557114</v>
      </c>
      <c r="H24" s="46">
        <f>'L4'!$H$10</f>
        <v>1609.3</v>
      </c>
      <c r="I24" s="46">
        <f>GEW!$E$12+($F24-GEW!$E$12)*SUM(Fasering!$D$5)</f>
        <v>1716.7792493333334</v>
      </c>
      <c r="J24" s="46">
        <f>GEW!$E$12+($F24-GEW!$E$12)*SUM(Fasering!$D$5:$D$6)</f>
        <v>1980.5526213840978</v>
      </c>
      <c r="K24" s="46">
        <f>GEW!$E$12+($F24-GEW!$E$12)*SUM(Fasering!$D$5:$D$7)</f>
        <v>2131.895698115211</v>
      </c>
      <c r="L24" s="46">
        <f>GEW!$E$12+($F24-GEW!$E$12)*SUM(Fasering!$D$5:$D$8)</f>
        <v>2283.2387748463238</v>
      </c>
      <c r="M24" s="46">
        <f>GEW!$E$12+($F24-GEW!$E$12)*SUM(Fasering!$D$5:$D$9)</f>
        <v>2434.5818515774372</v>
      </c>
      <c r="N24" s="46">
        <f>GEW!$E$12+($F24-GEW!$E$12)*SUM(Fasering!$D$5:$D$10)</f>
        <v>2585.5847072688871</v>
      </c>
      <c r="O24" s="56">
        <f>GEW!$E$12+($F24-GEW!$E$12)*SUM(Fasering!$D$5:$D$11)</f>
        <v>2736.927784</v>
      </c>
      <c r="P24" s="126">
        <f t="shared" si="4"/>
        <v>0</v>
      </c>
      <c r="Q24" s="128">
        <f t="shared" si="5"/>
        <v>0</v>
      </c>
      <c r="R24" s="46">
        <f>$P24*SUM(Fasering!$D$5)</f>
        <v>0</v>
      </c>
      <c r="S24" s="46">
        <f>$P24*SUM(Fasering!$D$5:$D$6)</f>
        <v>0</v>
      </c>
      <c r="T24" s="46">
        <f>$P24*SUM(Fasering!$D$5:$D$7)</f>
        <v>0</v>
      </c>
      <c r="U24" s="46">
        <f>$P24*SUM(Fasering!$D$5:$D$8)</f>
        <v>0</v>
      </c>
      <c r="V24" s="46">
        <f>$P24*SUM(Fasering!$D$5:$D$9)</f>
        <v>0</v>
      </c>
      <c r="W24" s="46">
        <f>$P24*SUM(Fasering!$D$5:$D$10)</f>
        <v>0</v>
      </c>
      <c r="X24" s="56">
        <f>$P24*SUM(Fasering!$D$5:$D$11)</f>
        <v>0</v>
      </c>
      <c r="Y24" s="126">
        <f t="shared" si="6"/>
        <v>0</v>
      </c>
      <c r="Z24" s="128">
        <f t="shared" si="7"/>
        <v>0</v>
      </c>
      <c r="AA24" s="55">
        <f>$Y24*SUM(Fasering!$D$5)</f>
        <v>0</v>
      </c>
      <c r="AB24" s="46">
        <f>$Y24*SUM(Fasering!$D$5:$D$6)</f>
        <v>0</v>
      </c>
      <c r="AC24" s="46">
        <f>$Y24*SUM(Fasering!$D$5:$D$7)</f>
        <v>0</v>
      </c>
      <c r="AD24" s="46">
        <f>$Y24*SUM(Fasering!$D$5:$D$8)</f>
        <v>0</v>
      </c>
      <c r="AE24" s="46">
        <f>$Y24*SUM(Fasering!$D$5:$D$9)</f>
        <v>0</v>
      </c>
      <c r="AF24" s="46">
        <f>$Y24*SUM(Fasering!$D$5:$D$10)</f>
        <v>0</v>
      </c>
      <c r="AG24" s="56">
        <f>$Y24*SUM(Fasering!$D$5:$D$11)</f>
        <v>0</v>
      </c>
      <c r="AH24" s="5">
        <f>($AK$8+(I24+R24)*12*7.57%)*SUM(Fasering!$D$5)</f>
        <v>0</v>
      </c>
      <c r="AI24" s="9">
        <f>($AK$8+(J24+S24)*12*7.57%)*SUM(Fasering!$D$5:$D$6)</f>
        <v>498.43167903184468</v>
      </c>
      <c r="AJ24" s="9">
        <f>($AK$8+(K24+T24)*12*7.57%)*SUM(Fasering!$D$5:$D$7)</f>
        <v>840.3557810652735</v>
      </c>
      <c r="AK24" s="9">
        <f>($AK$8+(L24+U24)*12*7.57%)*SUM(Fasering!$D$5:$D$8)</f>
        <v>1223.0713035354127</v>
      </c>
      <c r="AL24" s="9">
        <f>($AK$8+(M24+V24)*12*7.57%)*SUM(Fasering!$D$5:$D$9)</f>
        <v>1646.5782464422623</v>
      </c>
      <c r="AM24" s="9">
        <f>($AK$8+(N24+W24)*12*7.57%)*SUM(Fasering!$D$5:$D$10)</f>
        <v>2109.7871148044806</v>
      </c>
      <c r="AN24" s="87">
        <f>($AK$8+(O24+X24)*12*7.57%)*SUM(Fasering!$D$5:$D$11)</f>
        <v>2614.7851989856003</v>
      </c>
      <c r="AO24" s="5">
        <f>($AK$8+(I24+AA24)*12*7.57%)*SUM(Fasering!$D$5)</f>
        <v>0</v>
      </c>
      <c r="AP24" s="9">
        <f>($AK$8+(J24+AB24)*12*7.57%)*SUM(Fasering!$D$5:$D$6)</f>
        <v>498.43167903184468</v>
      </c>
      <c r="AQ24" s="9">
        <f>($AK$8+(K24+AC24)*12*7.57%)*SUM(Fasering!$D$5:$D$7)</f>
        <v>840.3557810652735</v>
      </c>
      <c r="AR24" s="9">
        <f>($AK$8+(L24+AD24)*12*7.57%)*SUM(Fasering!$D$5:$D$8)</f>
        <v>1223.0713035354127</v>
      </c>
      <c r="AS24" s="9">
        <f>($AK$8+(M24+AE24)*12*7.57%)*SUM(Fasering!$D$5:$D$9)</f>
        <v>1646.5782464422623</v>
      </c>
      <c r="AT24" s="9">
        <f>($AK$8+(N24+AF24)*12*7.57%)*SUM(Fasering!$D$5:$D$10)</f>
        <v>2109.7871148044806</v>
      </c>
      <c r="AU24" s="87">
        <f>($AK$8+(O24+AG24)*12*7.57%)*SUM(Fasering!$D$5:$D$11)</f>
        <v>2614.7851989856003</v>
      </c>
    </row>
    <row r="25" spans="1:47" x14ac:dyDescent="0.3">
      <c r="A25" s="33">
        <f t="shared" si="8"/>
        <v>10</v>
      </c>
      <c r="B25" s="126">
        <v>26250.83</v>
      </c>
      <c r="C25" s="127"/>
      <c r="D25" s="126">
        <f t="shared" si="0"/>
        <v>33291.302606000005</v>
      </c>
      <c r="E25" s="128">
        <f t="shared" si="1"/>
        <v>825.26983472938718</v>
      </c>
      <c r="F25" s="126">
        <f t="shared" si="2"/>
        <v>2774.2752171666666</v>
      </c>
      <c r="G25" s="128">
        <f t="shared" si="3"/>
        <v>68.772486227448923</v>
      </c>
      <c r="H25" s="46">
        <f>'L4'!$H$10</f>
        <v>1609.3</v>
      </c>
      <c r="I25" s="46">
        <f>GEW!$E$12+($F25-GEW!$E$12)*SUM(Fasering!$D$5)</f>
        <v>1716.7792493333334</v>
      </c>
      <c r="J25" s="46">
        <f>GEW!$E$12+($F25-GEW!$E$12)*SUM(Fasering!$D$5:$D$6)</f>
        <v>1990.2093116101257</v>
      </c>
      <c r="K25" s="46">
        <f>GEW!$E$12+($F25-GEW!$E$12)*SUM(Fasering!$D$5:$D$7)</f>
        <v>2147.0930280141661</v>
      </c>
      <c r="L25" s="46">
        <f>GEW!$E$12+($F25-GEW!$E$12)*SUM(Fasering!$D$5:$D$8)</f>
        <v>2303.9767444182066</v>
      </c>
      <c r="M25" s="46">
        <f>GEW!$E$12+($F25-GEW!$E$12)*SUM(Fasering!$D$5:$D$9)</f>
        <v>2460.8604608222472</v>
      </c>
      <c r="N25" s="46">
        <f>GEW!$E$12+($F25-GEW!$E$12)*SUM(Fasering!$D$5:$D$10)</f>
        <v>2617.391500762626</v>
      </c>
      <c r="O25" s="56">
        <f>GEW!$E$12+($F25-GEW!$E$12)*SUM(Fasering!$D$5:$D$11)</f>
        <v>2774.2752171666666</v>
      </c>
      <c r="P25" s="126">
        <f t="shared" si="4"/>
        <v>0</v>
      </c>
      <c r="Q25" s="128">
        <f t="shared" si="5"/>
        <v>0</v>
      </c>
      <c r="R25" s="46">
        <f>$P25*SUM(Fasering!$D$5)</f>
        <v>0</v>
      </c>
      <c r="S25" s="46">
        <f>$P25*SUM(Fasering!$D$5:$D$6)</f>
        <v>0</v>
      </c>
      <c r="T25" s="46">
        <f>$P25*SUM(Fasering!$D$5:$D$7)</f>
        <v>0</v>
      </c>
      <c r="U25" s="46">
        <f>$P25*SUM(Fasering!$D$5:$D$8)</f>
        <v>0</v>
      </c>
      <c r="V25" s="46">
        <f>$P25*SUM(Fasering!$D$5:$D$9)</f>
        <v>0</v>
      </c>
      <c r="W25" s="46">
        <f>$P25*SUM(Fasering!$D$5:$D$10)</f>
        <v>0</v>
      </c>
      <c r="X25" s="56">
        <f>$P25*SUM(Fasering!$D$5:$D$11)</f>
        <v>0</v>
      </c>
      <c r="Y25" s="126">
        <f t="shared" si="6"/>
        <v>0</v>
      </c>
      <c r="Z25" s="128">
        <f t="shared" si="7"/>
        <v>0</v>
      </c>
      <c r="AA25" s="55">
        <f>$Y25*SUM(Fasering!$D$5)</f>
        <v>0</v>
      </c>
      <c r="AB25" s="46">
        <f>$Y25*SUM(Fasering!$D$5:$D$6)</f>
        <v>0</v>
      </c>
      <c r="AC25" s="46">
        <f>$Y25*SUM(Fasering!$D$5:$D$7)</f>
        <v>0</v>
      </c>
      <c r="AD25" s="46">
        <f>$Y25*SUM(Fasering!$D$5:$D$8)</f>
        <v>0</v>
      </c>
      <c r="AE25" s="46">
        <f>$Y25*SUM(Fasering!$D$5:$D$9)</f>
        <v>0</v>
      </c>
      <c r="AF25" s="46">
        <f>$Y25*SUM(Fasering!$D$5:$D$10)</f>
        <v>0</v>
      </c>
      <c r="AG25" s="56">
        <f>$Y25*SUM(Fasering!$D$5:$D$11)</f>
        <v>0</v>
      </c>
      <c r="AH25" s="5">
        <f>($AK$8+(I25+R25)*12*7.57%)*SUM(Fasering!$D$5)</f>
        <v>0</v>
      </c>
      <c r="AI25" s="9">
        <f>($AK$8+(J25+S25)*12*7.57%)*SUM(Fasering!$D$5:$D$6)</f>
        <v>500.69983526969668</v>
      </c>
      <c r="AJ25" s="9">
        <f>($AK$8+(K25+T25)*12*7.57%)*SUM(Fasering!$D$5:$D$7)</f>
        <v>845.97338283561567</v>
      </c>
      <c r="AK25" s="9">
        <f>($AK$8+(L25+U25)*12*7.57%)*SUM(Fasering!$D$5:$D$8)</f>
        <v>1233.5317165558467</v>
      </c>
      <c r="AL25" s="9">
        <f>($AK$8+(M25+V25)*12*7.57%)*SUM(Fasering!$D$5:$D$9)</f>
        <v>1663.374836430391</v>
      </c>
      <c r="AM25" s="9">
        <f>($AK$8+(N25+W25)*12*7.57%)*SUM(Fasering!$D$5:$D$10)</f>
        <v>2134.3939717941071</v>
      </c>
      <c r="AN25" s="87">
        <f>($AK$8+(O25+X25)*12*7.57%)*SUM(Fasering!$D$5:$D$11)</f>
        <v>2648.7116072741997</v>
      </c>
      <c r="AO25" s="5">
        <f>($AK$8+(I25+AA25)*12*7.57%)*SUM(Fasering!$D$5)</f>
        <v>0</v>
      </c>
      <c r="AP25" s="9">
        <f>($AK$8+(J25+AB25)*12*7.57%)*SUM(Fasering!$D$5:$D$6)</f>
        <v>500.69983526969668</v>
      </c>
      <c r="AQ25" s="9">
        <f>($AK$8+(K25+AC25)*12*7.57%)*SUM(Fasering!$D$5:$D$7)</f>
        <v>845.97338283561567</v>
      </c>
      <c r="AR25" s="9">
        <f>($AK$8+(L25+AD25)*12*7.57%)*SUM(Fasering!$D$5:$D$8)</f>
        <v>1233.5317165558467</v>
      </c>
      <c r="AS25" s="9">
        <f>($AK$8+(M25+AE25)*12*7.57%)*SUM(Fasering!$D$5:$D$9)</f>
        <v>1663.374836430391</v>
      </c>
      <c r="AT25" s="9">
        <f>($AK$8+(N25+AF25)*12*7.57%)*SUM(Fasering!$D$5:$D$10)</f>
        <v>2134.3939717941071</v>
      </c>
      <c r="AU25" s="87">
        <f>($AK$8+(O25+AG25)*12*7.57%)*SUM(Fasering!$D$5:$D$11)</f>
        <v>2648.7116072741997</v>
      </c>
    </row>
    <row r="26" spans="1:47" x14ac:dyDescent="0.3">
      <c r="A26" s="33">
        <f t="shared" si="8"/>
        <v>11</v>
      </c>
      <c r="B26" s="126">
        <v>26557.78</v>
      </c>
      <c r="C26" s="127"/>
      <c r="D26" s="126">
        <f t="shared" si="0"/>
        <v>33680.576595999999</v>
      </c>
      <c r="E26" s="128">
        <f t="shared" si="1"/>
        <v>834.91968487775125</v>
      </c>
      <c r="F26" s="126">
        <f t="shared" si="2"/>
        <v>2806.7147163333329</v>
      </c>
      <c r="G26" s="128">
        <f t="shared" si="3"/>
        <v>69.576640406479271</v>
      </c>
      <c r="H26" s="46">
        <f>'L4'!$H$10</f>
        <v>1609.3</v>
      </c>
      <c r="I26" s="46">
        <f>GEW!$E$12+($F26-GEW!$E$12)*SUM(Fasering!$D$5)</f>
        <v>1716.7792493333334</v>
      </c>
      <c r="J26" s="46">
        <f>GEW!$E$12+($F26-GEW!$E$12)*SUM(Fasering!$D$5:$D$6)</f>
        <v>1998.5969882984282</v>
      </c>
      <c r="K26" s="46">
        <f>GEW!$E$12+($F26-GEW!$E$12)*SUM(Fasering!$D$5:$D$7)</f>
        <v>2160.2932329222967</v>
      </c>
      <c r="L26" s="46">
        <f>GEW!$E$12+($F26-GEW!$E$12)*SUM(Fasering!$D$5:$D$8)</f>
        <v>2321.9894775461653</v>
      </c>
      <c r="M26" s="46">
        <f>GEW!$E$12+($F26-GEW!$E$12)*SUM(Fasering!$D$5:$D$9)</f>
        <v>2483.6857221700343</v>
      </c>
      <c r="N26" s="46">
        <f>GEW!$E$12+($F26-GEW!$E$12)*SUM(Fasering!$D$5:$D$10)</f>
        <v>2645.0184717094644</v>
      </c>
      <c r="O26" s="56">
        <f>GEW!$E$12+($F26-GEW!$E$12)*SUM(Fasering!$D$5:$D$11)</f>
        <v>2806.7147163333329</v>
      </c>
      <c r="P26" s="126">
        <f t="shared" si="4"/>
        <v>0</v>
      </c>
      <c r="Q26" s="128">
        <f t="shared" si="5"/>
        <v>0</v>
      </c>
      <c r="R26" s="46">
        <f>$P26*SUM(Fasering!$D$5)</f>
        <v>0</v>
      </c>
      <c r="S26" s="46">
        <f>$P26*SUM(Fasering!$D$5:$D$6)</f>
        <v>0</v>
      </c>
      <c r="T26" s="46">
        <f>$P26*SUM(Fasering!$D$5:$D$7)</f>
        <v>0</v>
      </c>
      <c r="U26" s="46">
        <f>$P26*SUM(Fasering!$D$5:$D$8)</f>
        <v>0</v>
      </c>
      <c r="V26" s="46">
        <f>$P26*SUM(Fasering!$D$5:$D$9)</f>
        <v>0</v>
      </c>
      <c r="W26" s="46">
        <f>$P26*SUM(Fasering!$D$5:$D$10)</f>
        <v>0</v>
      </c>
      <c r="X26" s="56">
        <f>$P26*SUM(Fasering!$D$5:$D$11)</f>
        <v>0</v>
      </c>
      <c r="Y26" s="126">
        <f t="shared" si="6"/>
        <v>0</v>
      </c>
      <c r="Z26" s="128">
        <f t="shared" si="7"/>
        <v>0</v>
      </c>
      <c r="AA26" s="55">
        <f>$Y26*SUM(Fasering!$D$5)</f>
        <v>0</v>
      </c>
      <c r="AB26" s="46">
        <f>$Y26*SUM(Fasering!$D$5:$D$6)</f>
        <v>0</v>
      </c>
      <c r="AC26" s="46">
        <f>$Y26*SUM(Fasering!$D$5:$D$7)</f>
        <v>0</v>
      </c>
      <c r="AD26" s="46">
        <f>$Y26*SUM(Fasering!$D$5:$D$8)</f>
        <v>0</v>
      </c>
      <c r="AE26" s="46">
        <f>$Y26*SUM(Fasering!$D$5:$D$9)</f>
        <v>0</v>
      </c>
      <c r="AF26" s="46">
        <f>$Y26*SUM(Fasering!$D$5:$D$10)</f>
        <v>0</v>
      </c>
      <c r="AG26" s="56">
        <f>$Y26*SUM(Fasering!$D$5:$D$11)</f>
        <v>0</v>
      </c>
      <c r="AH26" s="5">
        <f>($AK$8+(I26+R26)*12*7.57%)*SUM(Fasering!$D$5)</f>
        <v>0</v>
      </c>
      <c r="AI26" s="9">
        <f>($AK$8+(J26+S26)*12*7.57%)*SUM(Fasering!$D$5:$D$6)</f>
        <v>502.66992654904425</v>
      </c>
      <c r="AJ26" s="9">
        <f>($AK$8+(K26+T26)*12*7.57%)*SUM(Fasering!$D$5:$D$7)</f>
        <v>850.85275934147728</v>
      </c>
      <c r="AK26" s="9">
        <f>($AK$8+(L26+U26)*12*7.57%)*SUM(Fasering!$D$5:$D$8)</f>
        <v>1242.6174965061066</v>
      </c>
      <c r="AL26" s="9">
        <f>($AK$8+(M26+V26)*12*7.57%)*SUM(Fasering!$D$5:$D$9)</f>
        <v>1677.964138042933</v>
      </c>
      <c r="AM26" s="9">
        <f>($AK$8+(N26+W26)*12*7.57%)*SUM(Fasering!$D$5:$D$10)</f>
        <v>2155.7671706762649</v>
      </c>
      <c r="AN26" s="87">
        <f>($AK$8+(O26+X26)*12*7.57%)*SUM(Fasering!$D$5:$D$11)</f>
        <v>2678.1796483172002</v>
      </c>
      <c r="AO26" s="5">
        <f>($AK$8+(I26+AA26)*12*7.57%)*SUM(Fasering!$D$5)</f>
        <v>0</v>
      </c>
      <c r="AP26" s="9">
        <f>($AK$8+(J26+AB26)*12*7.57%)*SUM(Fasering!$D$5:$D$6)</f>
        <v>502.66992654904425</v>
      </c>
      <c r="AQ26" s="9">
        <f>($AK$8+(K26+AC26)*12*7.57%)*SUM(Fasering!$D$5:$D$7)</f>
        <v>850.85275934147728</v>
      </c>
      <c r="AR26" s="9">
        <f>($AK$8+(L26+AD26)*12*7.57%)*SUM(Fasering!$D$5:$D$8)</f>
        <v>1242.6174965061066</v>
      </c>
      <c r="AS26" s="9">
        <f>($AK$8+(M26+AE26)*12*7.57%)*SUM(Fasering!$D$5:$D$9)</f>
        <v>1677.964138042933</v>
      </c>
      <c r="AT26" s="9">
        <f>($AK$8+(N26+AF26)*12*7.57%)*SUM(Fasering!$D$5:$D$10)</f>
        <v>2155.7671706762649</v>
      </c>
      <c r="AU26" s="87">
        <f>($AK$8+(O26+AG26)*12*7.57%)*SUM(Fasering!$D$5:$D$11)</f>
        <v>2678.1796483172002</v>
      </c>
    </row>
    <row r="27" spans="1:47" x14ac:dyDescent="0.3">
      <c r="A27" s="33">
        <f t="shared" si="8"/>
        <v>12</v>
      </c>
      <c r="B27" s="126">
        <v>27390.95</v>
      </c>
      <c r="C27" s="127"/>
      <c r="D27" s="126">
        <f t="shared" si="0"/>
        <v>34737.202790000003</v>
      </c>
      <c r="E27" s="128">
        <f t="shared" si="1"/>
        <v>861.11276403759064</v>
      </c>
      <c r="F27" s="126">
        <f t="shared" si="2"/>
        <v>2894.7668991666669</v>
      </c>
      <c r="G27" s="128">
        <f t="shared" si="3"/>
        <v>71.759397003132548</v>
      </c>
      <c r="H27" s="46">
        <f>'L4'!$H$10</f>
        <v>1609.3</v>
      </c>
      <c r="I27" s="46">
        <f>GEW!$E$12+($F27-GEW!$E$12)*SUM(Fasering!$D$5)</f>
        <v>1716.7792493333334</v>
      </c>
      <c r="J27" s="46">
        <f>GEW!$E$12+($F27-GEW!$E$12)*SUM(Fasering!$D$5:$D$6)</f>
        <v>2021.3640858269935</v>
      </c>
      <c r="K27" s="46">
        <f>GEW!$E$12+($F27-GEW!$E$12)*SUM(Fasering!$D$5:$D$7)</f>
        <v>2196.1232206183627</v>
      </c>
      <c r="L27" s="46">
        <f>GEW!$E$12+($F27-GEW!$E$12)*SUM(Fasering!$D$5:$D$8)</f>
        <v>2370.8823554097316</v>
      </c>
      <c r="M27" s="46">
        <f>GEW!$E$12+($F27-GEW!$E$12)*SUM(Fasering!$D$5:$D$9)</f>
        <v>2545.6414902011011</v>
      </c>
      <c r="N27" s="46">
        <f>GEW!$E$12+($F27-GEW!$E$12)*SUM(Fasering!$D$5:$D$10)</f>
        <v>2720.0077643752979</v>
      </c>
      <c r="O27" s="56">
        <f>GEW!$E$12+($F27-GEW!$E$12)*SUM(Fasering!$D$5:$D$11)</f>
        <v>2894.7668991666669</v>
      </c>
      <c r="P27" s="126">
        <f t="shared" si="4"/>
        <v>0</v>
      </c>
      <c r="Q27" s="128">
        <f t="shared" si="5"/>
        <v>0</v>
      </c>
      <c r="R27" s="46">
        <f>$P27*SUM(Fasering!$D$5)</f>
        <v>0</v>
      </c>
      <c r="S27" s="46">
        <f>$P27*SUM(Fasering!$D$5:$D$6)</f>
        <v>0</v>
      </c>
      <c r="T27" s="46">
        <f>$P27*SUM(Fasering!$D$5:$D$7)</f>
        <v>0</v>
      </c>
      <c r="U27" s="46">
        <f>$P27*SUM(Fasering!$D$5:$D$8)</f>
        <v>0</v>
      </c>
      <c r="V27" s="46">
        <f>$P27*SUM(Fasering!$D$5:$D$9)</f>
        <v>0</v>
      </c>
      <c r="W27" s="46">
        <f>$P27*SUM(Fasering!$D$5:$D$10)</f>
        <v>0</v>
      </c>
      <c r="X27" s="56">
        <f>$P27*SUM(Fasering!$D$5:$D$11)</f>
        <v>0</v>
      </c>
      <c r="Y27" s="126">
        <f t="shared" si="6"/>
        <v>0</v>
      </c>
      <c r="Z27" s="128">
        <f t="shared" si="7"/>
        <v>0</v>
      </c>
      <c r="AA27" s="55">
        <f>$Y27*SUM(Fasering!$D$5)</f>
        <v>0</v>
      </c>
      <c r="AB27" s="46">
        <f>$Y27*SUM(Fasering!$D$5:$D$6)</f>
        <v>0</v>
      </c>
      <c r="AC27" s="46">
        <f>$Y27*SUM(Fasering!$D$5:$D$7)</f>
        <v>0</v>
      </c>
      <c r="AD27" s="46">
        <f>$Y27*SUM(Fasering!$D$5:$D$8)</f>
        <v>0</v>
      </c>
      <c r="AE27" s="46">
        <f>$Y27*SUM(Fasering!$D$5:$D$9)</f>
        <v>0</v>
      </c>
      <c r="AF27" s="46">
        <f>$Y27*SUM(Fasering!$D$5:$D$10)</f>
        <v>0</v>
      </c>
      <c r="AG27" s="56">
        <f>$Y27*SUM(Fasering!$D$5:$D$11)</f>
        <v>0</v>
      </c>
      <c r="AH27" s="5">
        <f>($AK$8+(I27+R27)*12*7.57%)*SUM(Fasering!$D$5)</f>
        <v>0</v>
      </c>
      <c r="AI27" s="9">
        <f>($AK$8+(J27+S27)*12*7.57%)*SUM(Fasering!$D$5:$D$6)</f>
        <v>508.01744553003175</v>
      </c>
      <c r="AJ27" s="9">
        <f>($AK$8+(K27+T27)*12*7.57%)*SUM(Fasering!$D$5:$D$7)</f>
        <v>864.09709921242984</v>
      </c>
      <c r="AK27" s="9">
        <f>($AK$8+(L27+U27)*12*7.57%)*SUM(Fasering!$D$5:$D$8)</f>
        <v>1267.2794912321469</v>
      </c>
      <c r="AL27" s="9">
        <f>($AK$8+(M27+V27)*12*7.57%)*SUM(Fasering!$D$5:$D$9)</f>
        <v>1717.5646215891834</v>
      </c>
      <c r="AM27" s="9">
        <f>($AK$8+(N27+W27)*12*7.57%)*SUM(Fasering!$D$5:$D$10)</f>
        <v>2213.781531688312</v>
      </c>
      <c r="AN27" s="87">
        <f>($AK$8+(O27+X27)*12*7.57%)*SUM(Fasering!$D$5:$D$11)</f>
        <v>2758.1662512030002</v>
      </c>
      <c r="AO27" s="5">
        <f>($AK$8+(I27+AA27)*12*7.57%)*SUM(Fasering!$D$5)</f>
        <v>0</v>
      </c>
      <c r="AP27" s="9">
        <f>($AK$8+(J27+AB27)*12*7.57%)*SUM(Fasering!$D$5:$D$6)</f>
        <v>508.01744553003175</v>
      </c>
      <c r="AQ27" s="9">
        <f>($AK$8+(K27+AC27)*12*7.57%)*SUM(Fasering!$D$5:$D$7)</f>
        <v>864.09709921242984</v>
      </c>
      <c r="AR27" s="9">
        <f>($AK$8+(L27+AD27)*12*7.57%)*SUM(Fasering!$D$5:$D$8)</f>
        <v>1267.2794912321469</v>
      </c>
      <c r="AS27" s="9">
        <f>($AK$8+(M27+AE27)*12*7.57%)*SUM(Fasering!$D$5:$D$9)</f>
        <v>1717.5646215891834</v>
      </c>
      <c r="AT27" s="9">
        <f>($AK$8+(N27+AF27)*12*7.57%)*SUM(Fasering!$D$5:$D$10)</f>
        <v>2213.781531688312</v>
      </c>
      <c r="AU27" s="87">
        <f>($AK$8+(O27+AG27)*12*7.57%)*SUM(Fasering!$D$5:$D$11)</f>
        <v>2758.1662512030002</v>
      </c>
    </row>
    <row r="28" spans="1:47" x14ac:dyDescent="0.3">
      <c r="A28" s="33">
        <f t="shared" si="8"/>
        <v>13</v>
      </c>
      <c r="B28" s="126">
        <v>27399.03</v>
      </c>
      <c r="C28" s="127"/>
      <c r="D28" s="126">
        <f t="shared" si="0"/>
        <v>34747.449845999996</v>
      </c>
      <c r="E28" s="128">
        <f t="shared" si="1"/>
        <v>861.36678192062936</v>
      </c>
      <c r="F28" s="126">
        <f t="shared" si="2"/>
        <v>2895.6208205000003</v>
      </c>
      <c r="G28" s="128">
        <f t="shared" si="3"/>
        <v>71.780565160052461</v>
      </c>
      <c r="H28" s="46">
        <f>'L4'!$H$10</f>
        <v>1609.3</v>
      </c>
      <c r="I28" s="46">
        <f>GEW!$E$12+($F28-GEW!$E$12)*SUM(Fasering!$D$5)</f>
        <v>1716.7792493333334</v>
      </c>
      <c r="J28" s="46">
        <f>GEW!$E$12+($F28-GEW!$E$12)*SUM(Fasering!$D$5:$D$6)</f>
        <v>2021.5848788800688</v>
      </c>
      <c r="K28" s="46">
        <f>GEW!$E$12+($F28-GEW!$E$12)*SUM(Fasering!$D$5:$D$7)</f>
        <v>2196.4706962842943</v>
      </c>
      <c r="L28" s="46">
        <f>GEW!$E$12+($F28-GEW!$E$12)*SUM(Fasering!$D$5:$D$8)</f>
        <v>2371.3565136885195</v>
      </c>
      <c r="M28" s="46">
        <f>GEW!$E$12+($F28-GEW!$E$12)*SUM(Fasering!$D$5:$D$9)</f>
        <v>2546.2423310927452</v>
      </c>
      <c r="N28" s="46">
        <f>GEW!$E$12+($F28-GEW!$E$12)*SUM(Fasering!$D$5:$D$10)</f>
        <v>2720.735003095775</v>
      </c>
      <c r="O28" s="56">
        <f>GEW!$E$12+($F28-GEW!$E$12)*SUM(Fasering!$D$5:$D$11)</f>
        <v>2895.6208205000003</v>
      </c>
      <c r="P28" s="126">
        <f t="shared" si="4"/>
        <v>0</v>
      </c>
      <c r="Q28" s="128">
        <f t="shared" si="5"/>
        <v>0</v>
      </c>
      <c r="R28" s="46">
        <f>$P28*SUM(Fasering!$D$5)</f>
        <v>0</v>
      </c>
      <c r="S28" s="46">
        <f>$P28*SUM(Fasering!$D$5:$D$6)</f>
        <v>0</v>
      </c>
      <c r="T28" s="46">
        <f>$P28*SUM(Fasering!$D$5:$D$7)</f>
        <v>0</v>
      </c>
      <c r="U28" s="46">
        <f>$P28*SUM(Fasering!$D$5:$D$8)</f>
        <v>0</v>
      </c>
      <c r="V28" s="46">
        <f>$P28*SUM(Fasering!$D$5:$D$9)</f>
        <v>0</v>
      </c>
      <c r="W28" s="46">
        <f>$P28*SUM(Fasering!$D$5:$D$10)</f>
        <v>0</v>
      </c>
      <c r="X28" s="56">
        <f>$P28*SUM(Fasering!$D$5:$D$11)</f>
        <v>0</v>
      </c>
      <c r="Y28" s="126">
        <f t="shared" si="6"/>
        <v>0</v>
      </c>
      <c r="Z28" s="128">
        <f t="shared" si="7"/>
        <v>0</v>
      </c>
      <c r="AA28" s="55">
        <f>$Y28*SUM(Fasering!$D$5)</f>
        <v>0</v>
      </c>
      <c r="AB28" s="46">
        <f>$Y28*SUM(Fasering!$D$5:$D$6)</f>
        <v>0</v>
      </c>
      <c r="AC28" s="46">
        <f>$Y28*SUM(Fasering!$D$5:$D$7)</f>
        <v>0</v>
      </c>
      <c r="AD28" s="46">
        <f>$Y28*SUM(Fasering!$D$5:$D$8)</f>
        <v>0</v>
      </c>
      <c r="AE28" s="46">
        <f>$Y28*SUM(Fasering!$D$5:$D$9)</f>
        <v>0</v>
      </c>
      <c r="AF28" s="46">
        <f>$Y28*SUM(Fasering!$D$5:$D$10)</f>
        <v>0</v>
      </c>
      <c r="AG28" s="56">
        <f>$Y28*SUM(Fasering!$D$5:$D$11)</f>
        <v>0</v>
      </c>
      <c r="AH28" s="5">
        <f>($AK$8+(I28+R28)*12*7.57%)*SUM(Fasering!$D$5)</f>
        <v>0</v>
      </c>
      <c r="AI28" s="9">
        <f>($AK$8+(J28+S28)*12*7.57%)*SUM(Fasering!$D$5:$D$6)</f>
        <v>508.06930523857432</v>
      </c>
      <c r="AJ28" s="9">
        <f>($AK$8+(K28+T28)*12*7.57%)*SUM(Fasering!$D$5:$D$7)</f>
        <v>864.22554150650819</v>
      </c>
      <c r="AK28" s="9">
        <f>($AK$8+(L28+U28)*12*7.57%)*SUM(Fasering!$D$5:$D$8)</f>
        <v>1267.5186608102481</v>
      </c>
      <c r="AL28" s="9">
        <f>($AK$8+(M28+V28)*12*7.57%)*SUM(Fasering!$D$5:$D$9)</f>
        <v>1717.9486631497941</v>
      </c>
      <c r="AM28" s="9">
        <f>($AK$8+(N28+W28)*12*7.57%)*SUM(Fasering!$D$5:$D$10)</f>
        <v>2214.3441492057177</v>
      </c>
      <c r="AN28" s="87">
        <f>($AK$8+(O28+X28)*12*7.57%)*SUM(Fasering!$D$5:$D$11)</f>
        <v>2758.9419533422001</v>
      </c>
      <c r="AO28" s="5">
        <f>($AK$8+(I28+AA28)*12*7.57%)*SUM(Fasering!$D$5)</f>
        <v>0</v>
      </c>
      <c r="AP28" s="9">
        <f>($AK$8+(J28+AB28)*12*7.57%)*SUM(Fasering!$D$5:$D$6)</f>
        <v>508.06930523857432</v>
      </c>
      <c r="AQ28" s="9">
        <f>($AK$8+(K28+AC28)*12*7.57%)*SUM(Fasering!$D$5:$D$7)</f>
        <v>864.22554150650819</v>
      </c>
      <c r="AR28" s="9">
        <f>($AK$8+(L28+AD28)*12*7.57%)*SUM(Fasering!$D$5:$D$8)</f>
        <v>1267.5186608102481</v>
      </c>
      <c r="AS28" s="9">
        <f>($AK$8+(M28+AE28)*12*7.57%)*SUM(Fasering!$D$5:$D$9)</f>
        <v>1717.9486631497941</v>
      </c>
      <c r="AT28" s="9">
        <f>($AK$8+(N28+AF28)*12*7.57%)*SUM(Fasering!$D$5:$D$10)</f>
        <v>2214.3441492057177</v>
      </c>
      <c r="AU28" s="87">
        <f>($AK$8+(O28+AG28)*12*7.57%)*SUM(Fasering!$D$5:$D$11)</f>
        <v>2758.9419533422001</v>
      </c>
    </row>
    <row r="29" spans="1:47" x14ac:dyDescent="0.3">
      <c r="A29" s="33">
        <f t="shared" si="8"/>
        <v>14</v>
      </c>
      <c r="B29" s="126">
        <v>28531.1</v>
      </c>
      <c r="C29" s="127"/>
      <c r="D29" s="126">
        <f t="shared" si="0"/>
        <v>36183.141019999995</v>
      </c>
      <c r="E29" s="128">
        <f t="shared" si="1"/>
        <v>896.95663648149832</v>
      </c>
      <c r="F29" s="126">
        <f t="shared" si="2"/>
        <v>3015.2617516666669</v>
      </c>
      <c r="G29" s="128">
        <f t="shared" si="3"/>
        <v>74.746386373458208</v>
      </c>
      <c r="H29" s="46">
        <f>'L4'!$H$10</f>
        <v>1609.3</v>
      </c>
      <c r="I29" s="46">
        <f>GEW!$E$12+($F29-GEW!$E$12)*SUM(Fasering!$D$5)</f>
        <v>1716.7792493333334</v>
      </c>
      <c r="J29" s="46">
        <f>GEW!$E$12+($F29-GEW!$E$12)*SUM(Fasering!$D$5:$D$6)</f>
        <v>2052.5196798200482</v>
      </c>
      <c r="K29" s="46">
        <f>GEW!$E$12+($F29-GEW!$E$12)*SUM(Fasering!$D$5:$D$7)</f>
        <v>2245.1547033549818</v>
      </c>
      <c r="L29" s="46">
        <f>GEW!$E$12+($F29-GEW!$E$12)*SUM(Fasering!$D$5:$D$8)</f>
        <v>2437.7897268899155</v>
      </c>
      <c r="M29" s="46">
        <f>GEW!$E$12+($F29-GEW!$E$12)*SUM(Fasering!$D$5:$D$9)</f>
        <v>2630.4247504248492</v>
      </c>
      <c r="N29" s="46">
        <f>GEW!$E$12+($F29-GEW!$E$12)*SUM(Fasering!$D$5:$D$10)</f>
        <v>2822.6267281317332</v>
      </c>
      <c r="O29" s="56">
        <f>GEW!$E$12+($F29-GEW!$E$12)*SUM(Fasering!$D$5:$D$11)</f>
        <v>3015.2617516666669</v>
      </c>
      <c r="P29" s="126">
        <f t="shared" si="4"/>
        <v>0</v>
      </c>
      <c r="Q29" s="128">
        <f t="shared" si="5"/>
        <v>0</v>
      </c>
      <c r="R29" s="46">
        <f>$P29*SUM(Fasering!$D$5)</f>
        <v>0</v>
      </c>
      <c r="S29" s="46">
        <f>$P29*SUM(Fasering!$D$5:$D$6)</f>
        <v>0</v>
      </c>
      <c r="T29" s="46">
        <f>$P29*SUM(Fasering!$D$5:$D$7)</f>
        <v>0</v>
      </c>
      <c r="U29" s="46">
        <f>$P29*SUM(Fasering!$D$5:$D$8)</f>
        <v>0</v>
      </c>
      <c r="V29" s="46">
        <f>$P29*SUM(Fasering!$D$5:$D$9)</f>
        <v>0</v>
      </c>
      <c r="W29" s="46">
        <f>$P29*SUM(Fasering!$D$5:$D$10)</f>
        <v>0</v>
      </c>
      <c r="X29" s="56">
        <f>$P29*SUM(Fasering!$D$5:$D$11)</f>
        <v>0</v>
      </c>
      <c r="Y29" s="126">
        <f t="shared" si="6"/>
        <v>0</v>
      </c>
      <c r="Z29" s="128">
        <f t="shared" si="7"/>
        <v>0</v>
      </c>
      <c r="AA29" s="55">
        <f>$Y29*SUM(Fasering!$D$5)</f>
        <v>0</v>
      </c>
      <c r="AB29" s="46">
        <f>$Y29*SUM(Fasering!$D$5:$D$6)</f>
        <v>0</v>
      </c>
      <c r="AC29" s="46">
        <f>$Y29*SUM(Fasering!$D$5:$D$7)</f>
        <v>0</v>
      </c>
      <c r="AD29" s="46">
        <f>$Y29*SUM(Fasering!$D$5:$D$8)</f>
        <v>0</v>
      </c>
      <c r="AE29" s="46">
        <f>$Y29*SUM(Fasering!$D$5:$D$9)</f>
        <v>0</v>
      </c>
      <c r="AF29" s="46">
        <f>$Y29*SUM(Fasering!$D$5:$D$10)</f>
        <v>0</v>
      </c>
      <c r="AG29" s="56">
        <f>$Y29*SUM(Fasering!$D$5:$D$11)</f>
        <v>0</v>
      </c>
      <c r="AH29" s="5">
        <f>($AK$8+(I29+R29)*12*7.57%)*SUM(Fasering!$D$5)</f>
        <v>0</v>
      </c>
      <c r="AI29" s="9">
        <f>($AK$8+(J29+S29)*12*7.57%)*SUM(Fasering!$D$5:$D$6)</f>
        <v>515.3352483387896</v>
      </c>
      <c r="AJ29" s="9">
        <f>($AK$8+(K29+T29)*12*7.57%)*SUM(Fasering!$D$5:$D$7)</f>
        <v>882.22129247894975</v>
      </c>
      <c r="AK29" s="9">
        <f>($AK$8+(L29+U29)*12*7.57%)*SUM(Fasering!$D$5:$D$8)</f>
        <v>1301.0281539143064</v>
      </c>
      <c r="AL29" s="9">
        <f>($AK$8+(M29+V29)*12*7.57%)*SUM(Fasering!$D$5:$D$9)</f>
        <v>1771.7558326448598</v>
      </c>
      <c r="AM29" s="9">
        <f>($AK$8+(N29+W29)*12*7.57%)*SUM(Fasering!$D$5:$D$10)</f>
        <v>2293.1711805089421</v>
      </c>
      <c r="AN29" s="87">
        <f>($AK$8+(O29+X29)*12*7.57%)*SUM(Fasering!$D$5:$D$11)</f>
        <v>2867.6237752140005</v>
      </c>
      <c r="AO29" s="5">
        <f>($AK$8+(I29+AA29)*12*7.57%)*SUM(Fasering!$D$5)</f>
        <v>0</v>
      </c>
      <c r="AP29" s="9">
        <f>($AK$8+(J29+AB29)*12*7.57%)*SUM(Fasering!$D$5:$D$6)</f>
        <v>515.3352483387896</v>
      </c>
      <c r="AQ29" s="9">
        <f>($AK$8+(K29+AC29)*12*7.57%)*SUM(Fasering!$D$5:$D$7)</f>
        <v>882.22129247894975</v>
      </c>
      <c r="AR29" s="9">
        <f>($AK$8+(L29+AD29)*12*7.57%)*SUM(Fasering!$D$5:$D$8)</f>
        <v>1301.0281539143064</v>
      </c>
      <c r="AS29" s="9">
        <f>($AK$8+(M29+AE29)*12*7.57%)*SUM(Fasering!$D$5:$D$9)</f>
        <v>1771.7558326448598</v>
      </c>
      <c r="AT29" s="9">
        <f>($AK$8+(N29+AF29)*12*7.57%)*SUM(Fasering!$D$5:$D$10)</f>
        <v>2293.1711805089421</v>
      </c>
      <c r="AU29" s="87">
        <f>($AK$8+(O29+AG29)*12*7.57%)*SUM(Fasering!$D$5:$D$11)</f>
        <v>2867.6237752140005</v>
      </c>
    </row>
    <row r="30" spans="1:47" x14ac:dyDescent="0.3">
      <c r="A30" s="33">
        <f t="shared" si="8"/>
        <v>15</v>
      </c>
      <c r="B30" s="126">
        <v>28539.18</v>
      </c>
      <c r="C30" s="127"/>
      <c r="D30" s="126">
        <f t="shared" si="0"/>
        <v>36193.388076000003</v>
      </c>
      <c r="E30" s="128">
        <f t="shared" si="1"/>
        <v>897.21065436453739</v>
      </c>
      <c r="F30" s="126">
        <f t="shared" si="2"/>
        <v>3016.1156729999998</v>
      </c>
      <c r="G30" s="128">
        <f t="shared" si="3"/>
        <v>74.767554530378106</v>
      </c>
      <c r="H30" s="46">
        <f>'L4'!$H$10</f>
        <v>1609.3</v>
      </c>
      <c r="I30" s="46">
        <f>GEW!$E$12+($F30-GEW!$E$12)*SUM(Fasering!$D$5)</f>
        <v>1716.7792493333334</v>
      </c>
      <c r="J30" s="46">
        <f>GEW!$E$12+($F30-GEW!$E$12)*SUM(Fasering!$D$5:$D$6)</f>
        <v>2052.7404728731235</v>
      </c>
      <c r="K30" s="46">
        <f>GEW!$E$12+($F30-GEW!$E$12)*SUM(Fasering!$D$5:$D$7)</f>
        <v>2245.5021790209134</v>
      </c>
      <c r="L30" s="46">
        <f>GEW!$E$12+($F30-GEW!$E$12)*SUM(Fasering!$D$5:$D$8)</f>
        <v>2438.2638851687029</v>
      </c>
      <c r="M30" s="46">
        <f>GEW!$E$12+($F30-GEW!$E$12)*SUM(Fasering!$D$5:$D$9)</f>
        <v>2631.0255913164929</v>
      </c>
      <c r="N30" s="46">
        <f>GEW!$E$12+($F30-GEW!$E$12)*SUM(Fasering!$D$5:$D$10)</f>
        <v>2823.3539668522099</v>
      </c>
      <c r="O30" s="56">
        <f>GEW!$E$12+($F30-GEW!$E$12)*SUM(Fasering!$D$5:$D$11)</f>
        <v>3016.1156729999998</v>
      </c>
      <c r="P30" s="126">
        <f t="shared" si="4"/>
        <v>0</v>
      </c>
      <c r="Q30" s="128">
        <f t="shared" si="5"/>
        <v>0</v>
      </c>
      <c r="R30" s="46">
        <f>$P30*SUM(Fasering!$D$5)</f>
        <v>0</v>
      </c>
      <c r="S30" s="46">
        <f>$P30*SUM(Fasering!$D$5:$D$6)</f>
        <v>0</v>
      </c>
      <c r="T30" s="46">
        <f>$P30*SUM(Fasering!$D$5:$D$7)</f>
        <v>0</v>
      </c>
      <c r="U30" s="46">
        <f>$P30*SUM(Fasering!$D$5:$D$8)</f>
        <v>0</v>
      </c>
      <c r="V30" s="46">
        <f>$P30*SUM(Fasering!$D$5:$D$9)</f>
        <v>0</v>
      </c>
      <c r="W30" s="46">
        <f>$P30*SUM(Fasering!$D$5:$D$10)</f>
        <v>0</v>
      </c>
      <c r="X30" s="56">
        <f>$P30*SUM(Fasering!$D$5:$D$11)</f>
        <v>0</v>
      </c>
      <c r="Y30" s="126">
        <f t="shared" si="6"/>
        <v>0</v>
      </c>
      <c r="Z30" s="128">
        <f t="shared" si="7"/>
        <v>0</v>
      </c>
      <c r="AA30" s="55">
        <f>$Y30*SUM(Fasering!$D$5)</f>
        <v>0</v>
      </c>
      <c r="AB30" s="46">
        <f>$Y30*SUM(Fasering!$D$5:$D$6)</f>
        <v>0</v>
      </c>
      <c r="AC30" s="46">
        <f>$Y30*SUM(Fasering!$D$5:$D$7)</f>
        <v>0</v>
      </c>
      <c r="AD30" s="46">
        <f>$Y30*SUM(Fasering!$D$5:$D$8)</f>
        <v>0</v>
      </c>
      <c r="AE30" s="46">
        <f>$Y30*SUM(Fasering!$D$5:$D$9)</f>
        <v>0</v>
      </c>
      <c r="AF30" s="46">
        <f>$Y30*SUM(Fasering!$D$5:$D$10)</f>
        <v>0</v>
      </c>
      <c r="AG30" s="56">
        <f>$Y30*SUM(Fasering!$D$5:$D$11)</f>
        <v>0</v>
      </c>
      <c r="AH30" s="5">
        <f>($AK$8+(I30+R30)*12*7.57%)*SUM(Fasering!$D$5)</f>
        <v>0</v>
      </c>
      <c r="AI30" s="9">
        <f>($AK$8+(J30+S30)*12*7.57%)*SUM(Fasering!$D$5:$D$6)</f>
        <v>515.38710804733216</v>
      </c>
      <c r="AJ30" s="9">
        <f>($AK$8+(K30+T30)*12*7.57%)*SUM(Fasering!$D$5:$D$7)</f>
        <v>882.3497347730281</v>
      </c>
      <c r="AK30" s="9">
        <f>($AK$8+(L30+U30)*12*7.57%)*SUM(Fasering!$D$5:$D$8)</f>
        <v>1301.2673234924071</v>
      </c>
      <c r="AL30" s="9">
        <f>($AK$8+(M30+V30)*12*7.57%)*SUM(Fasering!$D$5:$D$9)</f>
        <v>1772.1398742054698</v>
      </c>
      <c r="AM30" s="9">
        <f>($AK$8+(N30+W30)*12*7.57%)*SUM(Fasering!$D$5:$D$10)</f>
        <v>2293.7337980263483</v>
      </c>
      <c r="AN30" s="87">
        <f>($AK$8+(O30+X30)*12*7.57%)*SUM(Fasering!$D$5:$D$11)</f>
        <v>2868.3994773531999</v>
      </c>
      <c r="AO30" s="5">
        <f>($AK$8+(I30+AA30)*12*7.57%)*SUM(Fasering!$D$5)</f>
        <v>0</v>
      </c>
      <c r="AP30" s="9">
        <f>($AK$8+(J30+AB30)*12*7.57%)*SUM(Fasering!$D$5:$D$6)</f>
        <v>515.38710804733216</v>
      </c>
      <c r="AQ30" s="9">
        <f>($AK$8+(K30+AC30)*12*7.57%)*SUM(Fasering!$D$5:$D$7)</f>
        <v>882.3497347730281</v>
      </c>
      <c r="AR30" s="9">
        <f>($AK$8+(L30+AD30)*12*7.57%)*SUM(Fasering!$D$5:$D$8)</f>
        <v>1301.2673234924071</v>
      </c>
      <c r="AS30" s="9">
        <f>($AK$8+(M30+AE30)*12*7.57%)*SUM(Fasering!$D$5:$D$9)</f>
        <v>1772.1398742054698</v>
      </c>
      <c r="AT30" s="9">
        <f>($AK$8+(N30+AF30)*12*7.57%)*SUM(Fasering!$D$5:$D$10)</f>
        <v>2293.7337980263483</v>
      </c>
      <c r="AU30" s="87">
        <f>($AK$8+(O30+AG30)*12*7.57%)*SUM(Fasering!$D$5:$D$11)</f>
        <v>2868.3994773531999</v>
      </c>
    </row>
    <row r="31" spans="1:47" x14ac:dyDescent="0.3">
      <c r="A31" s="33">
        <f t="shared" si="8"/>
        <v>16</v>
      </c>
      <c r="B31" s="126">
        <v>30153.33</v>
      </c>
      <c r="C31" s="127"/>
      <c r="D31" s="126">
        <f t="shared" si="0"/>
        <v>38240.453106000001</v>
      </c>
      <c r="E31" s="128">
        <f t="shared" si="1"/>
        <v>947.95607093721105</v>
      </c>
      <c r="F31" s="126">
        <f t="shared" si="2"/>
        <v>3186.7044255000001</v>
      </c>
      <c r="G31" s="128">
        <f t="shared" si="3"/>
        <v>78.996339244767583</v>
      </c>
      <c r="H31" s="46">
        <f>'L4'!$H$10</f>
        <v>1609.3</v>
      </c>
      <c r="I31" s="46">
        <f>GEW!$E$12+($F31-GEW!$E$12)*SUM(Fasering!$D$5)</f>
        <v>1716.7792493333334</v>
      </c>
      <c r="J31" s="46">
        <f>GEW!$E$12+($F31-GEW!$E$12)*SUM(Fasering!$D$5:$D$6)</f>
        <v>2096.8485306233224</v>
      </c>
      <c r="K31" s="46">
        <f>GEW!$E$12+($F31-GEW!$E$12)*SUM(Fasering!$D$5:$D$7)</f>
        <v>2314.9177540411424</v>
      </c>
      <c r="L31" s="46">
        <f>GEW!$E$12+($F31-GEW!$E$12)*SUM(Fasering!$D$5:$D$8)</f>
        <v>2532.986977458962</v>
      </c>
      <c r="M31" s="46">
        <f>GEW!$E$12+($F31-GEW!$E$12)*SUM(Fasering!$D$5:$D$9)</f>
        <v>2751.056200876782</v>
      </c>
      <c r="N31" s="46">
        <f>GEW!$E$12+($F31-GEW!$E$12)*SUM(Fasering!$D$5:$D$10)</f>
        <v>2968.6352020821805</v>
      </c>
      <c r="O31" s="56">
        <f>GEW!$E$12+($F31-GEW!$E$12)*SUM(Fasering!$D$5:$D$11)</f>
        <v>3186.7044255000001</v>
      </c>
      <c r="P31" s="126">
        <f t="shared" si="4"/>
        <v>0</v>
      </c>
      <c r="Q31" s="128">
        <f t="shared" si="5"/>
        <v>0</v>
      </c>
      <c r="R31" s="46">
        <f>$P31*SUM(Fasering!$D$5)</f>
        <v>0</v>
      </c>
      <c r="S31" s="46">
        <f>$P31*SUM(Fasering!$D$5:$D$6)</f>
        <v>0</v>
      </c>
      <c r="T31" s="46">
        <f>$P31*SUM(Fasering!$D$5:$D$7)</f>
        <v>0</v>
      </c>
      <c r="U31" s="46">
        <f>$P31*SUM(Fasering!$D$5:$D$8)</f>
        <v>0</v>
      </c>
      <c r="V31" s="46">
        <f>$P31*SUM(Fasering!$D$5:$D$9)</f>
        <v>0</v>
      </c>
      <c r="W31" s="46">
        <f>$P31*SUM(Fasering!$D$5:$D$10)</f>
        <v>0</v>
      </c>
      <c r="X31" s="56">
        <f>$P31*SUM(Fasering!$D$5:$D$11)</f>
        <v>0</v>
      </c>
      <c r="Y31" s="126">
        <f t="shared" si="6"/>
        <v>0</v>
      </c>
      <c r="Z31" s="128">
        <f t="shared" si="7"/>
        <v>0</v>
      </c>
      <c r="AA31" s="55">
        <f>$Y31*SUM(Fasering!$D$5)</f>
        <v>0</v>
      </c>
      <c r="AB31" s="46">
        <f>$Y31*SUM(Fasering!$D$5:$D$6)</f>
        <v>0</v>
      </c>
      <c r="AC31" s="46">
        <f>$Y31*SUM(Fasering!$D$5:$D$7)</f>
        <v>0</v>
      </c>
      <c r="AD31" s="46">
        <f>$Y31*SUM(Fasering!$D$5:$D$8)</f>
        <v>0</v>
      </c>
      <c r="AE31" s="46">
        <f>$Y31*SUM(Fasering!$D$5:$D$9)</f>
        <v>0</v>
      </c>
      <c r="AF31" s="46">
        <f>$Y31*SUM(Fasering!$D$5:$D$10)</f>
        <v>0</v>
      </c>
      <c r="AG31" s="56">
        <f>$Y31*SUM(Fasering!$D$5:$D$11)</f>
        <v>0</v>
      </c>
      <c r="AH31" s="5">
        <f>($AK$8+(I31+R31)*12*7.57%)*SUM(Fasering!$D$5)</f>
        <v>0</v>
      </c>
      <c r="AI31" s="9">
        <f>($AK$8+(J31+S31)*12*7.57%)*SUM(Fasering!$D$5:$D$6)</f>
        <v>525.74717593643152</v>
      </c>
      <c r="AJ31" s="9">
        <f>($AK$8+(K31+T31)*12*7.57%)*SUM(Fasering!$D$5:$D$7)</f>
        <v>908.00878539018652</v>
      </c>
      <c r="AK31" s="9">
        <f>($AK$8+(L31+U31)*12*7.57%)*SUM(Fasering!$D$5:$D$8)</f>
        <v>1349.0464787512828</v>
      </c>
      <c r="AL31" s="9">
        <f>($AK$8+(M31+V31)*12*7.57%)*SUM(Fasering!$D$5:$D$9)</f>
        <v>1848.8602560197219</v>
      </c>
      <c r="AM31" s="9">
        <f>($AK$8+(N31+W31)*12*7.57%)*SUM(Fasering!$D$5:$D$10)</f>
        <v>2406.1284843779877</v>
      </c>
      <c r="AN31" s="87">
        <f>($AK$8+(O31+X31)*12*7.57%)*SUM(Fasering!$D$5:$D$11)</f>
        <v>3023.3623001241999</v>
      </c>
      <c r="AO31" s="5">
        <f>($AK$8+(I31+AA31)*12*7.57%)*SUM(Fasering!$D$5)</f>
        <v>0</v>
      </c>
      <c r="AP31" s="9">
        <f>($AK$8+(J31+AB31)*12*7.57%)*SUM(Fasering!$D$5:$D$6)</f>
        <v>525.74717593643152</v>
      </c>
      <c r="AQ31" s="9">
        <f>($AK$8+(K31+AC31)*12*7.57%)*SUM(Fasering!$D$5:$D$7)</f>
        <v>908.00878539018652</v>
      </c>
      <c r="AR31" s="9">
        <f>($AK$8+(L31+AD31)*12*7.57%)*SUM(Fasering!$D$5:$D$8)</f>
        <v>1349.0464787512828</v>
      </c>
      <c r="AS31" s="9">
        <f>($AK$8+(M31+AE31)*12*7.57%)*SUM(Fasering!$D$5:$D$9)</f>
        <v>1848.8602560197219</v>
      </c>
      <c r="AT31" s="9">
        <f>($AK$8+(N31+AF31)*12*7.57%)*SUM(Fasering!$D$5:$D$10)</f>
        <v>2406.1284843779877</v>
      </c>
      <c r="AU31" s="87">
        <f>($AK$8+(O31+AG31)*12*7.57%)*SUM(Fasering!$D$5:$D$11)</f>
        <v>3023.3623001241999</v>
      </c>
    </row>
    <row r="32" spans="1:47" x14ac:dyDescent="0.3">
      <c r="A32" s="33">
        <f t="shared" si="8"/>
        <v>17</v>
      </c>
      <c r="B32" s="126">
        <v>30813.67</v>
      </c>
      <c r="C32" s="127"/>
      <c r="D32" s="126">
        <f t="shared" si="0"/>
        <v>39077.896293999998</v>
      </c>
      <c r="E32" s="128">
        <f t="shared" si="1"/>
        <v>968.71574530427688</v>
      </c>
      <c r="F32" s="126">
        <f t="shared" si="2"/>
        <v>3256.4913578333335</v>
      </c>
      <c r="G32" s="128">
        <f t="shared" si="3"/>
        <v>80.72631210868974</v>
      </c>
      <c r="H32" s="46">
        <f>'L4'!$H$10</f>
        <v>1609.3</v>
      </c>
      <c r="I32" s="46">
        <f>GEW!$E$12+($F32-GEW!$E$12)*SUM(Fasering!$D$5)</f>
        <v>1716.7792493333334</v>
      </c>
      <c r="J32" s="46">
        <f>GEW!$E$12+($F32-GEW!$E$12)*SUM(Fasering!$D$5:$D$6)</f>
        <v>2114.892897537653</v>
      </c>
      <c r="K32" s="46">
        <f>GEW!$E$12+($F32-GEW!$E$12)*SUM(Fasering!$D$5:$D$7)</f>
        <v>2343.3152888482282</v>
      </c>
      <c r="L32" s="46">
        <f>GEW!$E$12+($F32-GEW!$E$12)*SUM(Fasering!$D$5:$D$8)</f>
        <v>2571.7376801588039</v>
      </c>
      <c r="M32" s="46">
        <f>GEW!$E$12+($F32-GEW!$E$12)*SUM(Fasering!$D$5:$D$9)</f>
        <v>2800.1600714693795</v>
      </c>
      <c r="N32" s="46">
        <f>GEW!$E$12+($F32-GEW!$E$12)*SUM(Fasering!$D$5:$D$10)</f>
        <v>3028.0689665227583</v>
      </c>
      <c r="O32" s="56">
        <f>GEW!$E$12+($F32-GEW!$E$12)*SUM(Fasering!$D$5:$D$11)</f>
        <v>3256.4913578333335</v>
      </c>
      <c r="P32" s="126">
        <f t="shared" si="4"/>
        <v>0</v>
      </c>
      <c r="Q32" s="128">
        <f t="shared" si="5"/>
        <v>0</v>
      </c>
      <c r="R32" s="46">
        <f>$P32*SUM(Fasering!$D$5)</f>
        <v>0</v>
      </c>
      <c r="S32" s="46">
        <f>$P32*SUM(Fasering!$D$5:$D$6)</f>
        <v>0</v>
      </c>
      <c r="T32" s="46">
        <f>$P32*SUM(Fasering!$D$5:$D$7)</f>
        <v>0</v>
      </c>
      <c r="U32" s="46">
        <f>$P32*SUM(Fasering!$D$5:$D$8)</f>
        <v>0</v>
      </c>
      <c r="V32" s="46">
        <f>$P32*SUM(Fasering!$D$5:$D$9)</f>
        <v>0</v>
      </c>
      <c r="W32" s="46">
        <f>$P32*SUM(Fasering!$D$5:$D$10)</f>
        <v>0</v>
      </c>
      <c r="X32" s="56">
        <f>$P32*SUM(Fasering!$D$5:$D$11)</f>
        <v>0</v>
      </c>
      <c r="Y32" s="126">
        <f t="shared" si="6"/>
        <v>0</v>
      </c>
      <c r="Z32" s="128">
        <f t="shared" si="7"/>
        <v>0</v>
      </c>
      <c r="AA32" s="55">
        <f>$Y32*SUM(Fasering!$D$5)</f>
        <v>0</v>
      </c>
      <c r="AB32" s="46">
        <f>$Y32*SUM(Fasering!$D$5:$D$6)</f>
        <v>0</v>
      </c>
      <c r="AC32" s="46">
        <f>$Y32*SUM(Fasering!$D$5:$D$7)</f>
        <v>0</v>
      </c>
      <c r="AD32" s="46">
        <f>$Y32*SUM(Fasering!$D$5:$D$8)</f>
        <v>0</v>
      </c>
      <c r="AE32" s="46">
        <f>$Y32*SUM(Fasering!$D$5:$D$9)</f>
        <v>0</v>
      </c>
      <c r="AF32" s="46">
        <f>$Y32*SUM(Fasering!$D$5:$D$10)</f>
        <v>0</v>
      </c>
      <c r="AG32" s="56">
        <f>$Y32*SUM(Fasering!$D$5:$D$11)</f>
        <v>0</v>
      </c>
      <c r="AH32" s="5">
        <f>($AK$8+(I32+R32)*12*7.57%)*SUM(Fasering!$D$5)</f>
        <v>0</v>
      </c>
      <c r="AI32" s="9">
        <f>($AK$8+(J32+S32)*12*7.57%)*SUM(Fasering!$D$5:$D$6)</f>
        <v>529.98542345363114</v>
      </c>
      <c r="AJ32" s="9">
        <f>($AK$8+(K32+T32)*12*7.57%)*SUM(Fasering!$D$5:$D$7)</f>
        <v>918.50576366639007</v>
      </c>
      <c r="AK32" s="9">
        <f>($AK$8+(L32+U32)*12*7.57%)*SUM(Fasering!$D$5:$D$8)</f>
        <v>1368.5926717219772</v>
      </c>
      <c r="AL32" s="9">
        <f>($AK$8+(M32+V32)*12*7.57%)*SUM(Fasering!$D$5:$D$9)</f>
        <v>1880.2461476203928</v>
      </c>
      <c r="AM32" s="9">
        <f>($AK$8+(N32+W32)*12*7.57%)*SUM(Fasering!$D$5:$D$10)</f>
        <v>2452.1085402497724</v>
      </c>
      <c r="AN32" s="87">
        <f>($AK$8+(O32+X32)*12*7.57%)*SUM(Fasering!$D$5:$D$11)</f>
        <v>3086.7567494558007</v>
      </c>
      <c r="AO32" s="5">
        <f>($AK$8+(I32+AA32)*12*7.57%)*SUM(Fasering!$D$5)</f>
        <v>0</v>
      </c>
      <c r="AP32" s="9">
        <f>($AK$8+(J32+AB32)*12*7.57%)*SUM(Fasering!$D$5:$D$6)</f>
        <v>529.98542345363114</v>
      </c>
      <c r="AQ32" s="9">
        <f>($AK$8+(K32+AC32)*12*7.57%)*SUM(Fasering!$D$5:$D$7)</f>
        <v>918.50576366639007</v>
      </c>
      <c r="AR32" s="9">
        <f>($AK$8+(L32+AD32)*12*7.57%)*SUM(Fasering!$D$5:$D$8)</f>
        <v>1368.5926717219772</v>
      </c>
      <c r="AS32" s="9">
        <f>($AK$8+(M32+AE32)*12*7.57%)*SUM(Fasering!$D$5:$D$9)</f>
        <v>1880.2461476203928</v>
      </c>
      <c r="AT32" s="9">
        <f>($AK$8+(N32+AF32)*12*7.57%)*SUM(Fasering!$D$5:$D$10)</f>
        <v>2452.1085402497724</v>
      </c>
      <c r="AU32" s="87">
        <f>($AK$8+(O32+AG32)*12*7.57%)*SUM(Fasering!$D$5:$D$11)</f>
        <v>3086.7567494558007</v>
      </c>
    </row>
    <row r="33" spans="1:47" x14ac:dyDescent="0.3">
      <c r="A33" s="33">
        <f t="shared" si="8"/>
        <v>18</v>
      </c>
      <c r="B33" s="126">
        <v>31759.200000000001</v>
      </c>
      <c r="C33" s="127"/>
      <c r="D33" s="126">
        <f t="shared" si="0"/>
        <v>40277.017440000003</v>
      </c>
      <c r="E33" s="128">
        <f t="shared" si="1"/>
        <v>998.44118205548364</v>
      </c>
      <c r="F33" s="126">
        <f t="shared" si="2"/>
        <v>3356.4181199999998</v>
      </c>
      <c r="G33" s="128">
        <f t="shared" si="3"/>
        <v>83.203431837956956</v>
      </c>
      <c r="H33" s="46">
        <f>'L4'!$H$10</f>
        <v>1609.3</v>
      </c>
      <c r="I33" s="46">
        <f>GEW!$E$12+($F33-GEW!$E$12)*SUM(Fasering!$D$5)</f>
        <v>1716.7792493333334</v>
      </c>
      <c r="J33" s="46">
        <f>GEW!$E$12+($F33-GEW!$E$12)*SUM(Fasering!$D$5:$D$6)</f>
        <v>2140.7303301458651</v>
      </c>
      <c r="K33" s="46">
        <f>GEW!$E$12+($F33-GEW!$E$12)*SUM(Fasering!$D$5:$D$7)</f>
        <v>2383.9772525126195</v>
      </c>
      <c r="L33" s="46">
        <f>GEW!$E$12+($F33-GEW!$E$12)*SUM(Fasering!$D$5:$D$8)</f>
        <v>2627.224174879374</v>
      </c>
      <c r="M33" s="46">
        <f>GEW!$E$12+($F33-GEW!$E$12)*SUM(Fasering!$D$5:$D$9)</f>
        <v>2870.471097246128</v>
      </c>
      <c r="N33" s="46">
        <f>GEW!$E$12+($F33-GEW!$E$12)*SUM(Fasering!$D$5:$D$10)</f>
        <v>3113.1711976332454</v>
      </c>
      <c r="O33" s="56">
        <f>GEW!$E$12+($F33-GEW!$E$12)*SUM(Fasering!$D$5:$D$11)</f>
        <v>3356.4181199999998</v>
      </c>
      <c r="P33" s="126">
        <f t="shared" si="4"/>
        <v>0</v>
      </c>
      <c r="Q33" s="128">
        <f t="shared" si="5"/>
        <v>0</v>
      </c>
      <c r="R33" s="46">
        <f>$P33*SUM(Fasering!$D$5)</f>
        <v>0</v>
      </c>
      <c r="S33" s="46">
        <f>$P33*SUM(Fasering!$D$5:$D$6)</f>
        <v>0</v>
      </c>
      <c r="T33" s="46">
        <f>$P33*SUM(Fasering!$D$5:$D$7)</f>
        <v>0</v>
      </c>
      <c r="U33" s="46">
        <f>$P33*SUM(Fasering!$D$5:$D$8)</f>
        <v>0</v>
      </c>
      <c r="V33" s="46">
        <f>$P33*SUM(Fasering!$D$5:$D$9)</f>
        <v>0</v>
      </c>
      <c r="W33" s="46">
        <f>$P33*SUM(Fasering!$D$5:$D$10)</f>
        <v>0</v>
      </c>
      <c r="X33" s="56">
        <f>$P33*SUM(Fasering!$D$5:$D$11)</f>
        <v>0</v>
      </c>
      <c r="Y33" s="126">
        <f t="shared" si="6"/>
        <v>0</v>
      </c>
      <c r="Z33" s="128">
        <f t="shared" si="7"/>
        <v>0</v>
      </c>
      <c r="AA33" s="55">
        <f>$Y33*SUM(Fasering!$D$5)</f>
        <v>0</v>
      </c>
      <c r="AB33" s="46">
        <f>$Y33*SUM(Fasering!$D$5:$D$6)</f>
        <v>0</v>
      </c>
      <c r="AC33" s="46">
        <f>$Y33*SUM(Fasering!$D$5:$D$7)</f>
        <v>0</v>
      </c>
      <c r="AD33" s="46">
        <f>$Y33*SUM(Fasering!$D$5:$D$8)</f>
        <v>0</v>
      </c>
      <c r="AE33" s="46">
        <f>$Y33*SUM(Fasering!$D$5:$D$9)</f>
        <v>0</v>
      </c>
      <c r="AF33" s="46">
        <f>$Y33*SUM(Fasering!$D$5:$D$10)</f>
        <v>0</v>
      </c>
      <c r="AG33" s="56">
        <f>$Y33*SUM(Fasering!$D$5:$D$11)</f>
        <v>0</v>
      </c>
      <c r="AH33" s="5">
        <f>($AK$8+(I33+R33)*12*7.57%)*SUM(Fasering!$D$5)</f>
        <v>0</v>
      </c>
      <c r="AI33" s="9">
        <f>($AK$8+(J33+S33)*12*7.57%)*SUM(Fasering!$D$5:$D$6)</f>
        <v>536.05410046083625</v>
      </c>
      <c r="AJ33" s="9">
        <f>($AK$8+(K33+T33)*12*7.57%)*SUM(Fasering!$D$5:$D$7)</f>
        <v>933.53621444856151</v>
      </c>
      <c r="AK33" s="9">
        <f>($AK$8+(L33+U33)*12*7.57%)*SUM(Fasering!$D$5:$D$8)</f>
        <v>1396.580544392996</v>
      </c>
      <c r="AL33" s="9">
        <f>($AK$8+(M33+V33)*12*7.57%)*SUM(Fasering!$D$5:$D$9)</f>
        <v>1925.1870902941396</v>
      </c>
      <c r="AM33" s="9">
        <f>($AK$8+(N33+W33)*12*7.57%)*SUM(Fasering!$D$5:$D$10)</f>
        <v>2517.9466270360472</v>
      </c>
      <c r="AN33" s="87">
        <f>($AK$8+(O33+X33)*12*7.57%)*SUM(Fasering!$D$5:$D$11)</f>
        <v>3177.5302202079997</v>
      </c>
      <c r="AO33" s="5">
        <f>($AK$8+(I33+AA33)*12*7.57%)*SUM(Fasering!$D$5)</f>
        <v>0</v>
      </c>
      <c r="AP33" s="9">
        <f>($AK$8+(J33+AB33)*12*7.57%)*SUM(Fasering!$D$5:$D$6)</f>
        <v>536.05410046083625</v>
      </c>
      <c r="AQ33" s="9">
        <f>($AK$8+(K33+AC33)*12*7.57%)*SUM(Fasering!$D$5:$D$7)</f>
        <v>933.53621444856151</v>
      </c>
      <c r="AR33" s="9">
        <f>($AK$8+(L33+AD33)*12*7.57%)*SUM(Fasering!$D$5:$D$8)</f>
        <v>1396.580544392996</v>
      </c>
      <c r="AS33" s="9">
        <f>($AK$8+(M33+AE33)*12*7.57%)*SUM(Fasering!$D$5:$D$9)</f>
        <v>1925.1870902941396</v>
      </c>
      <c r="AT33" s="9">
        <f>($AK$8+(N33+AF33)*12*7.57%)*SUM(Fasering!$D$5:$D$10)</f>
        <v>2517.9466270360472</v>
      </c>
      <c r="AU33" s="87">
        <f>($AK$8+(O33+AG33)*12*7.57%)*SUM(Fasering!$D$5:$D$11)</f>
        <v>3177.5302202079997</v>
      </c>
    </row>
    <row r="34" spans="1:47" x14ac:dyDescent="0.3">
      <c r="A34" s="33">
        <f t="shared" si="8"/>
        <v>19</v>
      </c>
      <c r="B34" s="126">
        <v>32419.58</v>
      </c>
      <c r="C34" s="127"/>
      <c r="D34" s="126">
        <f t="shared" si="0"/>
        <v>41114.511356000003</v>
      </c>
      <c r="E34" s="128">
        <f t="shared" si="1"/>
        <v>1019.2021139368219</v>
      </c>
      <c r="F34" s="126">
        <f t="shared" si="2"/>
        <v>3426.2092796666666</v>
      </c>
      <c r="G34" s="128">
        <f t="shared" si="3"/>
        <v>84.933509494735148</v>
      </c>
      <c r="H34" s="46">
        <f>'L4'!$H$10</f>
        <v>1609.3</v>
      </c>
      <c r="I34" s="46">
        <f>GEW!$E$12+($F34-GEW!$E$12)*SUM(Fasering!$D$5)</f>
        <v>1716.7792493333334</v>
      </c>
      <c r="J34" s="46">
        <f>GEW!$E$12+($F34-GEW!$E$12)*SUM(Fasering!$D$5:$D$6)</f>
        <v>2158.7757900951119</v>
      </c>
      <c r="K34" s="46">
        <f>GEW!$E$12+($F34-GEW!$E$12)*SUM(Fasering!$D$5:$D$7)</f>
        <v>2412.3765074962698</v>
      </c>
      <c r="L34" s="46">
        <f>GEW!$E$12+($F34-GEW!$E$12)*SUM(Fasering!$D$5:$D$8)</f>
        <v>2665.9772248974277</v>
      </c>
      <c r="M34" s="46">
        <f>GEW!$E$12+($F34-GEW!$E$12)*SUM(Fasering!$D$5:$D$9)</f>
        <v>2919.5779422985852</v>
      </c>
      <c r="N34" s="46">
        <f>GEW!$E$12+($F34-GEW!$E$12)*SUM(Fasering!$D$5:$D$10)</f>
        <v>3172.6085622655091</v>
      </c>
      <c r="O34" s="56">
        <f>GEW!$E$12+($F34-GEW!$E$12)*SUM(Fasering!$D$5:$D$11)</f>
        <v>3426.2092796666666</v>
      </c>
      <c r="P34" s="126">
        <f t="shared" si="4"/>
        <v>0</v>
      </c>
      <c r="Q34" s="128">
        <f t="shared" si="5"/>
        <v>0</v>
      </c>
      <c r="R34" s="46">
        <f>$P34*SUM(Fasering!$D$5)</f>
        <v>0</v>
      </c>
      <c r="S34" s="46">
        <f>$P34*SUM(Fasering!$D$5:$D$6)</f>
        <v>0</v>
      </c>
      <c r="T34" s="46">
        <f>$P34*SUM(Fasering!$D$5:$D$7)</f>
        <v>0</v>
      </c>
      <c r="U34" s="46">
        <f>$P34*SUM(Fasering!$D$5:$D$8)</f>
        <v>0</v>
      </c>
      <c r="V34" s="46">
        <f>$P34*SUM(Fasering!$D$5:$D$9)</f>
        <v>0</v>
      </c>
      <c r="W34" s="46">
        <f>$P34*SUM(Fasering!$D$5:$D$10)</f>
        <v>0</v>
      </c>
      <c r="X34" s="56">
        <f>$P34*SUM(Fasering!$D$5:$D$11)</f>
        <v>0</v>
      </c>
      <c r="Y34" s="126">
        <f t="shared" si="6"/>
        <v>0</v>
      </c>
      <c r="Z34" s="128">
        <f t="shared" si="7"/>
        <v>0</v>
      </c>
      <c r="AA34" s="55">
        <f>$Y34*SUM(Fasering!$D$5)</f>
        <v>0</v>
      </c>
      <c r="AB34" s="46">
        <f>$Y34*SUM(Fasering!$D$5:$D$6)</f>
        <v>0</v>
      </c>
      <c r="AC34" s="46">
        <f>$Y34*SUM(Fasering!$D$5:$D$7)</f>
        <v>0</v>
      </c>
      <c r="AD34" s="46">
        <f>$Y34*SUM(Fasering!$D$5:$D$8)</f>
        <v>0</v>
      </c>
      <c r="AE34" s="46">
        <f>$Y34*SUM(Fasering!$D$5:$D$9)</f>
        <v>0</v>
      </c>
      <c r="AF34" s="46">
        <f>$Y34*SUM(Fasering!$D$5:$D$10)</f>
        <v>0</v>
      </c>
      <c r="AG34" s="56">
        <f>$Y34*SUM(Fasering!$D$5:$D$11)</f>
        <v>0</v>
      </c>
      <c r="AH34" s="5">
        <f>($AK$8+(I34+R34)*12*7.57%)*SUM(Fasering!$D$5)</f>
        <v>0</v>
      </c>
      <c r="AI34" s="9">
        <f>($AK$8+(J34+S34)*12*7.57%)*SUM(Fasering!$D$5:$D$6)</f>
        <v>540.29260470926636</v>
      </c>
      <c r="AJ34" s="9">
        <f>($AK$8+(K34+T34)*12*7.57%)*SUM(Fasering!$D$5:$D$7)</f>
        <v>944.03382857770612</v>
      </c>
      <c r="AK34" s="9">
        <f>($AK$8+(L34+U34)*12*7.57%)*SUM(Fasering!$D$5:$D$8)</f>
        <v>1416.1279213715027</v>
      </c>
      <c r="AL34" s="9">
        <f>($AK$8+(M34+V34)*12*7.57%)*SUM(Fasering!$D$5:$D$9)</f>
        <v>1956.5748830906555</v>
      </c>
      <c r="AM34" s="9">
        <f>($AK$8+(N34+W34)*12*7.57%)*SUM(Fasering!$D$5:$D$10)</f>
        <v>2563.9294681430665</v>
      </c>
      <c r="AN34" s="87">
        <f>($AK$8+(O34+X34)*12*7.57%)*SUM(Fasering!$D$5:$D$11)</f>
        <v>3240.9285096492004</v>
      </c>
      <c r="AO34" s="5">
        <f>($AK$8+(I34+AA34)*12*7.57%)*SUM(Fasering!$D$5)</f>
        <v>0</v>
      </c>
      <c r="AP34" s="9">
        <f>($AK$8+(J34+AB34)*12*7.57%)*SUM(Fasering!$D$5:$D$6)</f>
        <v>540.29260470926636</v>
      </c>
      <c r="AQ34" s="9">
        <f>($AK$8+(K34+AC34)*12*7.57%)*SUM(Fasering!$D$5:$D$7)</f>
        <v>944.03382857770612</v>
      </c>
      <c r="AR34" s="9">
        <f>($AK$8+(L34+AD34)*12*7.57%)*SUM(Fasering!$D$5:$D$8)</f>
        <v>1416.1279213715027</v>
      </c>
      <c r="AS34" s="9">
        <f>($AK$8+(M34+AE34)*12*7.57%)*SUM(Fasering!$D$5:$D$9)</f>
        <v>1956.5748830906555</v>
      </c>
      <c r="AT34" s="9">
        <f>($AK$8+(N34+AF34)*12*7.57%)*SUM(Fasering!$D$5:$D$10)</f>
        <v>2563.9294681430665</v>
      </c>
      <c r="AU34" s="87">
        <f>($AK$8+(O34+AG34)*12*7.57%)*SUM(Fasering!$D$5:$D$11)</f>
        <v>3240.9285096492004</v>
      </c>
    </row>
    <row r="35" spans="1:47" x14ac:dyDescent="0.3">
      <c r="A35" s="33">
        <f t="shared" si="8"/>
        <v>20</v>
      </c>
      <c r="B35" s="126">
        <v>32419.58</v>
      </c>
      <c r="C35" s="127"/>
      <c r="D35" s="126">
        <f t="shared" si="0"/>
        <v>41114.511356000003</v>
      </c>
      <c r="E35" s="128">
        <f t="shared" si="1"/>
        <v>1019.2021139368219</v>
      </c>
      <c r="F35" s="126">
        <f t="shared" si="2"/>
        <v>3426.2092796666666</v>
      </c>
      <c r="G35" s="128">
        <f t="shared" si="3"/>
        <v>84.933509494735148</v>
      </c>
      <c r="H35" s="46">
        <f>'L4'!$H$10</f>
        <v>1609.3</v>
      </c>
      <c r="I35" s="46">
        <f>GEW!$E$12+($F35-GEW!$E$12)*SUM(Fasering!$D$5)</f>
        <v>1716.7792493333334</v>
      </c>
      <c r="J35" s="46">
        <f>GEW!$E$12+($F35-GEW!$E$12)*SUM(Fasering!$D$5:$D$6)</f>
        <v>2158.7757900951119</v>
      </c>
      <c r="K35" s="46">
        <f>GEW!$E$12+($F35-GEW!$E$12)*SUM(Fasering!$D$5:$D$7)</f>
        <v>2412.3765074962698</v>
      </c>
      <c r="L35" s="46">
        <f>GEW!$E$12+($F35-GEW!$E$12)*SUM(Fasering!$D$5:$D$8)</f>
        <v>2665.9772248974277</v>
      </c>
      <c r="M35" s="46">
        <f>GEW!$E$12+($F35-GEW!$E$12)*SUM(Fasering!$D$5:$D$9)</f>
        <v>2919.5779422985852</v>
      </c>
      <c r="N35" s="46">
        <f>GEW!$E$12+($F35-GEW!$E$12)*SUM(Fasering!$D$5:$D$10)</f>
        <v>3172.6085622655091</v>
      </c>
      <c r="O35" s="56">
        <f>GEW!$E$12+($F35-GEW!$E$12)*SUM(Fasering!$D$5:$D$11)</f>
        <v>3426.2092796666666</v>
      </c>
      <c r="P35" s="126">
        <f t="shared" si="4"/>
        <v>0</v>
      </c>
      <c r="Q35" s="128">
        <f t="shared" si="5"/>
        <v>0</v>
      </c>
      <c r="R35" s="46">
        <f>$P35*SUM(Fasering!$D$5)</f>
        <v>0</v>
      </c>
      <c r="S35" s="46">
        <f>$P35*SUM(Fasering!$D$5:$D$6)</f>
        <v>0</v>
      </c>
      <c r="T35" s="46">
        <f>$P35*SUM(Fasering!$D$5:$D$7)</f>
        <v>0</v>
      </c>
      <c r="U35" s="46">
        <f>$P35*SUM(Fasering!$D$5:$D$8)</f>
        <v>0</v>
      </c>
      <c r="V35" s="46">
        <f>$P35*SUM(Fasering!$D$5:$D$9)</f>
        <v>0</v>
      </c>
      <c r="W35" s="46">
        <f>$P35*SUM(Fasering!$D$5:$D$10)</f>
        <v>0</v>
      </c>
      <c r="X35" s="56">
        <f>$P35*SUM(Fasering!$D$5:$D$11)</f>
        <v>0</v>
      </c>
      <c r="Y35" s="126">
        <f t="shared" si="6"/>
        <v>0</v>
      </c>
      <c r="Z35" s="128">
        <f t="shared" si="7"/>
        <v>0</v>
      </c>
      <c r="AA35" s="55">
        <f>$Y35*SUM(Fasering!$D$5)</f>
        <v>0</v>
      </c>
      <c r="AB35" s="46">
        <f>$Y35*SUM(Fasering!$D$5:$D$6)</f>
        <v>0</v>
      </c>
      <c r="AC35" s="46">
        <f>$Y35*SUM(Fasering!$D$5:$D$7)</f>
        <v>0</v>
      </c>
      <c r="AD35" s="46">
        <f>$Y35*SUM(Fasering!$D$5:$D$8)</f>
        <v>0</v>
      </c>
      <c r="AE35" s="46">
        <f>$Y35*SUM(Fasering!$D$5:$D$9)</f>
        <v>0</v>
      </c>
      <c r="AF35" s="46">
        <f>$Y35*SUM(Fasering!$D$5:$D$10)</f>
        <v>0</v>
      </c>
      <c r="AG35" s="56">
        <f>$Y35*SUM(Fasering!$D$5:$D$11)</f>
        <v>0</v>
      </c>
      <c r="AH35" s="5">
        <f>($AK$8+(I35+R35)*12*7.57%)*SUM(Fasering!$D$5)</f>
        <v>0</v>
      </c>
      <c r="AI35" s="9">
        <f>($AK$8+(J35+S35)*12*7.57%)*SUM(Fasering!$D$5:$D$6)</f>
        <v>540.29260470926636</v>
      </c>
      <c r="AJ35" s="9">
        <f>($AK$8+(K35+T35)*12*7.57%)*SUM(Fasering!$D$5:$D$7)</f>
        <v>944.03382857770612</v>
      </c>
      <c r="AK35" s="9">
        <f>($AK$8+(L35+U35)*12*7.57%)*SUM(Fasering!$D$5:$D$8)</f>
        <v>1416.1279213715027</v>
      </c>
      <c r="AL35" s="9">
        <f>($AK$8+(M35+V35)*12*7.57%)*SUM(Fasering!$D$5:$D$9)</f>
        <v>1956.5748830906555</v>
      </c>
      <c r="AM35" s="9">
        <f>($AK$8+(N35+W35)*12*7.57%)*SUM(Fasering!$D$5:$D$10)</f>
        <v>2563.9294681430665</v>
      </c>
      <c r="AN35" s="87">
        <f>($AK$8+(O35+X35)*12*7.57%)*SUM(Fasering!$D$5:$D$11)</f>
        <v>3240.9285096492004</v>
      </c>
      <c r="AO35" s="5">
        <f>($AK$8+(I35+AA35)*12*7.57%)*SUM(Fasering!$D$5)</f>
        <v>0</v>
      </c>
      <c r="AP35" s="9">
        <f>($AK$8+(J35+AB35)*12*7.57%)*SUM(Fasering!$D$5:$D$6)</f>
        <v>540.29260470926636</v>
      </c>
      <c r="AQ35" s="9">
        <f>($AK$8+(K35+AC35)*12*7.57%)*SUM(Fasering!$D$5:$D$7)</f>
        <v>944.03382857770612</v>
      </c>
      <c r="AR35" s="9">
        <f>($AK$8+(L35+AD35)*12*7.57%)*SUM(Fasering!$D$5:$D$8)</f>
        <v>1416.1279213715027</v>
      </c>
      <c r="AS35" s="9">
        <f>($AK$8+(M35+AE35)*12*7.57%)*SUM(Fasering!$D$5:$D$9)</f>
        <v>1956.5748830906555</v>
      </c>
      <c r="AT35" s="9">
        <f>($AK$8+(N35+AF35)*12*7.57%)*SUM(Fasering!$D$5:$D$10)</f>
        <v>2563.9294681430665</v>
      </c>
      <c r="AU35" s="87">
        <f>($AK$8+(O35+AG35)*12*7.57%)*SUM(Fasering!$D$5:$D$11)</f>
        <v>3240.9285096492004</v>
      </c>
    </row>
    <row r="36" spans="1:47" x14ac:dyDescent="0.3">
      <c r="A36" s="33">
        <f t="shared" si="8"/>
        <v>21</v>
      </c>
      <c r="B36" s="126">
        <v>33079.919999999998</v>
      </c>
      <c r="C36" s="127"/>
      <c r="D36" s="126">
        <f t="shared" si="0"/>
        <v>41951.954544</v>
      </c>
      <c r="E36" s="128">
        <f t="shared" si="1"/>
        <v>1039.9617883038877</v>
      </c>
      <c r="F36" s="126">
        <f t="shared" si="2"/>
        <v>3495.996212</v>
      </c>
      <c r="G36" s="128">
        <f t="shared" si="3"/>
        <v>86.663482358657305</v>
      </c>
      <c r="H36" s="46">
        <f>'L4'!$H$10</f>
        <v>1609.3</v>
      </c>
      <c r="I36" s="46">
        <f>GEW!$E$12+($F36-GEW!$E$12)*SUM(Fasering!$D$5)</f>
        <v>1716.7792493333334</v>
      </c>
      <c r="J36" s="46">
        <f>GEW!$E$12+($F36-GEW!$E$12)*SUM(Fasering!$D$5:$D$6)</f>
        <v>2176.8201570094425</v>
      </c>
      <c r="K36" s="46">
        <f>GEW!$E$12+($F36-GEW!$E$12)*SUM(Fasering!$D$5:$D$7)</f>
        <v>2440.7740423033556</v>
      </c>
      <c r="L36" s="46">
        <f>GEW!$E$12+($F36-GEW!$E$12)*SUM(Fasering!$D$5:$D$8)</f>
        <v>2704.7279275972692</v>
      </c>
      <c r="M36" s="46">
        <f>GEW!$E$12+($F36-GEW!$E$12)*SUM(Fasering!$D$5:$D$9)</f>
        <v>2968.6818128911827</v>
      </c>
      <c r="N36" s="46">
        <f>GEW!$E$12+($F36-GEW!$E$12)*SUM(Fasering!$D$5:$D$10)</f>
        <v>3232.0423267060869</v>
      </c>
      <c r="O36" s="56">
        <f>GEW!$E$12+($F36-GEW!$E$12)*SUM(Fasering!$D$5:$D$11)</f>
        <v>3495.996212</v>
      </c>
      <c r="P36" s="126">
        <f t="shared" si="4"/>
        <v>0</v>
      </c>
      <c r="Q36" s="128">
        <f t="shared" si="5"/>
        <v>0</v>
      </c>
      <c r="R36" s="46">
        <f>$P36*SUM(Fasering!$D$5)</f>
        <v>0</v>
      </c>
      <c r="S36" s="46">
        <f>$P36*SUM(Fasering!$D$5:$D$6)</f>
        <v>0</v>
      </c>
      <c r="T36" s="46">
        <f>$P36*SUM(Fasering!$D$5:$D$7)</f>
        <v>0</v>
      </c>
      <c r="U36" s="46">
        <f>$P36*SUM(Fasering!$D$5:$D$8)</f>
        <v>0</v>
      </c>
      <c r="V36" s="46">
        <f>$P36*SUM(Fasering!$D$5:$D$9)</f>
        <v>0</v>
      </c>
      <c r="W36" s="46">
        <f>$P36*SUM(Fasering!$D$5:$D$10)</f>
        <v>0</v>
      </c>
      <c r="X36" s="56">
        <f>$P36*SUM(Fasering!$D$5:$D$11)</f>
        <v>0</v>
      </c>
      <c r="Y36" s="126">
        <f t="shared" si="6"/>
        <v>0</v>
      </c>
      <c r="Z36" s="128">
        <f t="shared" si="7"/>
        <v>0</v>
      </c>
      <c r="AA36" s="55">
        <f>$Y36*SUM(Fasering!$D$5)</f>
        <v>0</v>
      </c>
      <c r="AB36" s="46">
        <f>$Y36*SUM(Fasering!$D$5:$D$6)</f>
        <v>0</v>
      </c>
      <c r="AC36" s="46">
        <f>$Y36*SUM(Fasering!$D$5:$D$7)</f>
        <v>0</v>
      </c>
      <c r="AD36" s="46">
        <f>$Y36*SUM(Fasering!$D$5:$D$8)</f>
        <v>0</v>
      </c>
      <c r="AE36" s="46">
        <f>$Y36*SUM(Fasering!$D$5:$D$9)</f>
        <v>0</v>
      </c>
      <c r="AF36" s="46">
        <f>$Y36*SUM(Fasering!$D$5:$D$10)</f>
        <v>0</v>
      </c>
      <c r="AG36" s="56">
        <f>$Y36*SUM(Fasering!$D$5:$D$11)</f>
        <v>0</v>
      </c>
      <c r="AH36" s="5">
        <f>($AK$8+(I36+R36)*12*7.57%)*SUM(Fasering!$D$5)</f>
        <v>0</v>
      </c>
      <c r="AI36" s="9">
        <f>($AK$8+(J36+S36)*12*7.57%)*SUM(Fasering!$D$5:$D$6)</f>
        <v>544.53085222646621</v>
      </c>
      <c r="AJ36" s="9">
        <f>($AK$8+(K36+T36)*12*7.57%)*SUM(Fasering!$D$5:$D$7)</f>
        <v>954.53080685390989</v>
      </c>
      <c r="AK36" s="9">
        <f>($AK$8+(L36+U36)*12*7.57%)*SUM(Fasering!$D$5:$D$8)</f>
        <v>1435.6741143421968</v>
      </c>
      <c r="AL36" s="9">
        <f>($AK$8+(M36+V36)*12*7.57%)*SUM(Fasering!$D$5:$D$9)</f>
        <v>1987.9607746913264</v>
      </c>
      <c r="AM36" s="9">
        <f>($AK$8+(N36+W36)*12*7.57%)*SUM(Fasering!$D$5:$D$10)</f>
        <v>2609.9095240148513</v>
      </c>
      <c r="AN36" s="87">
        <f>($AK$8+(O36+X36)*12*7.57%)*SUM(Fasering!$D$5:$D$11)</f>
        <v>3304.3229589808002</v>
      </c>
      <c r="AO36" s="5">
        <f>($AK$8+(I36+AA36)*12*7.57%)*SUM(Fasering!$D$5)</f>
        <v>0</v>
      </c>
      <c r="AP36" s="9">
        <f>($AK$8+(J36+AB36)*12*7.57%)*SUM(Fasering!$D$5:$D$6)</f>
        <v>544.53085222646621</v>
      </c>
      <c r="AQ36" s="9">
        <f>($AK$8+(K36+AC36)*12*7.57%)*SUM(Fasering!$D$5:$D$7)</f>
        <v>954.53080685390989</v>
      </c>
      <c r="AR36" s="9">
        <f>($AK$8+(L36+AD36)*12*7.57%)*SUM(Fasering!$D$5:$D$8)</f>
        <v>1435.6741143421968</v>
      </c>
      <c r="AS36" s="9">
        <f>($AK$8+(M36+AE36)*12*7.57%)*SUM(Fasering!$D$5:$D$9)</f>
        <v>1987.9607746913264</v>
      </c>
      <c r="AT36" s="9">
        <f>($AK$8+(N36+AF36)*12*7.57%)*SUM(Fasering!$D$5:$D$10)</f>
        <v>2609.9095240148513</v>
      </c>
      <c r="AU36" s="87">
        <f>($AK$8+(O36+AG36)*12*7.57%)*SUM(Fasering!$D$5:$D$11)</f>
        <v>3304.3229589808002</v>
      </c>
    </row>
    <row r="37" spans="1:47" x14ac:dyDescent="0.3">
      <c r="A37" s="33">
        <f t="shared" si="8"/>
        <v>22</v>
      </c>
      <c r="B37" s="126">
        <v>33131.01</v>
      </c>
      <c r="C37" s="127"/>
      <c r="D37" s="126">
        <f t="shared" si="0"/>
        <v>42016.746881999999</v>
      </c>
      <c r="E37" s="128">
        <f t="shared" si="1"/>
        <v>1041.5679484083996</v>
      </c>
      <c r="F37" s="126">
        <f t="shared" si="2"/>
        <v>3501.3955735</v>
      </c>
      <c r="G37" s="128">
        <f t="shared" si="3"/>
        <v>86.797329034033297</v>
      </c>
      <c r="H37" s="46">
        <f>'L4'!$H$10</f>
        <v>1609.3</v>
      </c>
      <c r="I37" s="46">
        <f>GEW!$E$12+($F37-GEW!$E$12)*SUM(Fasering!$D$5)</f>
        <v>1716.7792493333334</v>
      </c>
      <c r="J37" s="46">
        <f>GEW!$E$12+($F37-GEW!$E$12)*SUM(Fasering!$D$5:$D$6)</f>
        <v>2178.2162358561773</v>
      </c>
      <c r="K37" s="46">
        <f>GEW!$E$12+($F37-GEW!$E$12)*SUM(Fasering!$D$5:$D$7)</f>
        <v>2442.9711378197471</v>
      </c>
      <c r="L37" s="46">
        <f>GEW!$E$12+($F37-GEW!$E$12)*SUM(Fasering!$D$5:$D$8)</f>
        <v>2707.726039783317</v>
      </c>
      <c r="M37" s="46">
        <f>GEW!$E$12+($F37-GEW!$E$12)*SUM(Fasering!$D$5:$D$9)</f>
        <v>2972.4809417468869</v>
      </c>
      <c r="N37" s="46">
        <f>GEW!$E$12+($F37-GEW!$E$12)*SUM(Fasering!$D$5:$D$10)</f>
        <v>3236.6406715364301</v>
      </c>
      <c r="O37" s="56">
        <f>GEW!$E$12+($F37-GEW!$E$12)*SUM(Fasering!$D$5:$D$11)</f>
        <v>3501.3955735</v>
      </c>
      <c r="P37" s="126">
        <f t="shared" si="4"/>
        <v>0</v>
      </c>
      <c r="Q37" s="128">
        <f t="shared" si="5"/>
        <v>0</v>
      </c>
      <c r="R37" s="46">
        <f>$P37*SUM(Fasering!$D$5)</f>
        <v>0</v>
      </c>
      <c r="S37" s="46">
        <f>$P37*SUM(Fasering!$D$5:$D$6)</f>
        <v>0</v>
      </c>
      <c r="T37" s="46">
        <f>$P37*SUM(Fasering!$D$5:$D$7)</f>
        <v>0</v>
      </c>
      <c r="U37" s="46">
        <f>$P37*SUM(Fasering!$D$5:$D$8)</f>
        <v>0</v>
      </c>
      <c r="V37" s="46">
        <f>$P37*SUM(Fasering!$D$5:$D$9)</f>
        <v>0</v>
      </c>
      <c r="W37" s="46">
        <f>$P37*SUM(Fasering!$D$5:$D$10)</f>
        <v>0</v>
      </c>
      <c r="X37" s="56">
        <f>$P37*SUM(Fasering!$D$5:$D$11)</f>
        <v>0</v>
      </c>
      <c r="Y37" s="126">
        <f t="shared" si="6"/>
        <v>0</v>
      </c>
      <c r="Z37" s="128">
        <f t="shared" si="7"/>
        <v>0</v>
      </c>
      <c r="AA37" s="55">
        <f>$Y37*SUM(Fasering!$D$5)</f>
        <v>0</v>
      </c>
      <c r="AB37" s="46">
        <f>$Y37*SUM(Fasering!$D$5:$D$6)</f>
        <v>0</v>
      </c>
      <c r="AC37" s="46">
        <f>$Y37*SUM(Fasering!$D$5:$D$7)</f>
        <v>0</v>
      </c>
      <c r="AD37" s="46">
        <f>$Y37*SUM(Fasering!$D$5:$D$8)</f>
        <v>0</v>
      </c>
      <c r="AE37" s="46">
        <f>$Y37*SUM(Fasering!$D$5:$D$9)</f>
        <v>0</v>
      </c>
      <c r="AF37" s="46">
        <f>$Y37*SUM(Fasering!$D$5:$D$10)</f>
        <v>0</v>
      </c>
      <c r="AG37" s="56">
        <f>$Y37*SUM(Fasering!$D$5:$D$11)</f>
        <v>0</v>
      </c>
      <c r="AH37" s="5">
        <f>($AK$8+(I37+R37)*12*7.57%)*SUM(Fasering!$D$5)</f>
        <v>0</v>
      </c>
      <c r="AI37" s="9">
        <f>($AK$8+(J37+S37)*12*7.57%)*SUM(Fasering!$D$5:$D$6)</f>
        <v>544.85876219050533</v>
      </c>
      <c r="AJ37" s="9">
        <f>($AK$8+(K37+T37)*12*7.57%)*SUM(Fasering!$D$5:$D$7)</f>
        <v>955.34295002277941</v>
      </c>
      <c r="AK37" s="9">
        <f>($AK$8+(L37+U37)*12*7.57%)*SUM(Fasering!$D$5:$D$8)</f>
        <v>1437.1863883205606</v>
      </c>
      <c r="AL37" s="9">
        <f>($AK$8+(M37+V37)*12*7.57%)*SUM(Fasering!$D$5:$D$9)</f>
        <v>1990.3890770838491</v>
      </c>
      <c r="AM37" s="9">
        <f>($AK$8+(N37+W37)*12*7.57%)*SUM(Fasering!$D$5:$D$10)</f>
        <v>2613.4669657183513</v>
      </c>
      <c r="AN37" s="87">
        <f>($AK$8+(O37+X37)*12*7.57%)*SUM(Fasering!$D$5:$D$11)</f>
        <v>3309.2277389674</v>
      </c>
      <c r="AO37" s="5">
        <f>($AK$8+(I37+AA37)*12*7.57%)*SUM(Fasering!$D$5)</f>
        <v>0</v>
      </c>
      <c r="AP37" s="9">
        <f>($AK$8+(J37+AB37)*12*7.57%)*SUM(Fasering!$D$5:$D$6)</f>
        <v>544.85876219050533</v>
      </c>
      <c r="AQ37" s="9">
        <f>($AK$8+(K37+AC37)*12*7.57%)*SUM(Fasering!$D$5:$D$7)</f>
        <v>955.34295002277941</v>
      </c>
      <c r="AR37" s="9">
        <f>($AK$8+(L37+AD37)*12*7.57%)*SUM(Fasering!$D$5:$D$8)</f>
        <v>1437.1863883205606</v>
      </c>
      <c r="AS37" s="9">
        <f>($AK$8+(M37+AE37)*12*7.57%)*SUM(Fasering!$D$5:$D$9)</f>
        <v>1990.3890770838491</v>
      </c>
      <c r="AT37" s="9">
        <f>($AK$8+(N37+AF37)*12*7.57%)*SUM(Fasering!$D$5:$D$10)</f>
        <v>2613.4669657183513</v>
      </c>
      <c r="AU37" s="87">
        <f>($AK$8+(O37+AG37)*12*7.57%)*SUM(Fasering!$D$5:$D$11)</f>
        <v>3309.2277389674</v>
      </c>
    </row>
    <row r="38" spans="1:47" x14ac:dyDescent="0.3">
      <c r="A38" s="33">
        <f t="shared" si="8"/>
        <v>23</v>
      </c>
      <c r="B38" s="126">
        <v>34271.160000000003</v>
      </c>
      <c r="C38" s="127"/>
      <c r="D38" s="126">
        <f t="shared" si="0"/>
        <v>43462.685112000006</v>
      </c>
      <c r="E38" s="128">
        <f t="shared" si="1"/>
        <v>1077.4118208523078</v>
      </c>
      <c r="F38" s="126">
        <f t="shared" si="2"/>
        <v>3621.8904260000004</v>
      </c>
      <c r="G38" s="128">
        <f t="shared" si="3"/>
        <v>89.78431840435897</v>
      </c>
      <c r="H38" s="46">
        <f>'L4'!$H$10</f>
        <v>1609.3</v>
      </c>
      <c r="I38" s="46">
        <f>GEW!$E$12+($F38-GEW!$E$12)*SUM(Fasering!$D$5)</f>
        <v>1716.7792493333334</v>
      </c>
      <c r="J38" s="46">
        <f>GEW!$E$12+($F38-GEW!$E$12)*SUM(Fasering!$D$5:$D$6)</f>
        <v>2209.3718298492322</v>
      </c>
      <c r="K38" s="46">
        <f>GEW!$E$12+($F38-GEW!$E$12)*SUM(Fasering!$D$5:$D$7)</f>
        <v>2492.0026205563668</v>
      </c>
      <c r="L38" s="46">
        <f>GEW!$E$12+($F38-GEW!$E$12)*SUM(Fasering!$D$5:$D$8)</f>
        <v>2774.6334112635013</v>
      </c>
      <c r="M38" s="46">
        <f>GEW!$E$12+($F38-GEW!$E$12)*SUM(Fasering!$D$5:$D$9)</f>
        <v>3057.2642019706354</v>
      </c>
      <c r="N38" s="46">
        <f>GEW!$E$12+($F38-GEW!$E$12)*SUM(Fasering!$D$5:$D$10)</f>
        <v>3339.2596352928663</v>
      </c>
      <c r="O38" s="56">
        <f>GEW!$E$12+($F38-GEW!$E$12)*SUM(Fasering!$D$5:$D$11)</f>
        <v>3621.8904260000004</v>
      </c>
      <c r="P38" s="126">
        <f t="shared" si="4"/>
        <v>0</v>
      </c>
      <c r="Q38" s="128">
        <f t="shared" si="5"/>
        <v>0</v>
      </c>
      <c r="R38" s="46">
        <f>$P38*SUM(Fasering!$D$5)</f>
        <v>0</v>
      </c>
      <c r="S38" s="46">
        <f>$P38*SUM(Fasering!$D$5:$D$6)</f>
        <v>0</v>
      </c>
      <c r="T38" s="46">
        <f>$P38*SUM(Fasering!$D$5:$D$7)</f>
        <v>0</v>
      </c>
      <c r="U38" s="46">
        <f>$P38*SUM(Fasering!$D$5:$D$8)</f>
        <v>0</v>
      </c>
      <c r="V38" s="46">
        <f>$P38*SUM(Fasering!$D$5:$D$9)</f>
        <v>0</v>
      </c>
      <c r="W38" s="46">
        <f>$P38*SUM(Fasering!$D$5:$D$10)</f>
        <v>0</v>
      </c>
      <c r="X38" s="56">
        <f>$P38*SUM(Fasering!$D$5:$D$11)</f>
        <v>0</v>
      </c>
      <c r="Y38" s="126">
        <f t="shared" si="6"/>
        <v>0</v>
      </c>
      <c r="Z38" s="128">
        <f t="shared" si="7"/>
        <v>0</v>
      </c>
      <c r="AA38" s="55">
        <f>$Y38*SUM(Fasering!$D$5)</f>
        <v>0</v>
      </c>
      <c r="AB38" s="46">
        <f>$Y38*SUM(Fasering!$D$5:$D$6)</f>
        <v>0</v>
      </c>
      <c r="AC38" s="46">
        <f>$Y38*SUM(Fasering!$D$5:$D$7)</f>
        <v>0</v>
      </c>
      <c r="AD38" s="46">
        <f>$Y38*SUM(Fasering!$D$5:$D$8)</f>
        <v>0</v>
      </c>
      <c r="AE38" s="46">
        <f>$Y38*SUM(Fasering!$D$5:$D$9)</f>
        <v>0</v>
      </c>
      <c r="AF38" s="46">
        <f>$Y38*SUM(Fasering!$D$5:$D$10)</f>
        <v>0</v>
      </c>
      <c r="AG38" s="56">
        <f>$Y38*SUM(Fasering!$D$5:$D$11)</f>
        <v>0</v>
      </c>
      <c r="AH38" s="5">
        <f>($AK$8+(I38+R38)*12*7.57%)*SUM(Fasering!$D$5)</f>
        <v>0</v>
      </c>
      <c r="AI38" s="9">
        <f>($AK$8+(J38+S38)*12*7.57%)*SUM(Fasering!$D$5:$D$6)</f>
        <v>552.17656499926329</v>
      </c>
      <c r="AJ38" s="9">
        <f>($AK$8+(K38+T38)*12*7.57%)*SUM(Fasering!$D$5:$D$7)</f>
        <v>973.46714328929954</v>
      </c>
      <c r="AK38" s="9">
        <f>($AK$8+(L38+U38)*12*7.57%)*SUM(Fasering!$D$5:$D$8)</f>
        <v>1470.9350510027202</v>
      </c>
      <c r="AL38" s="9">
        <f>($AK$8+(M38+V38)*12*7.57%)*SUM(Fasering!$D$5:$D$9)</f>
        <v>2044.580288139525</v>
      </c>
      <c r="AM38" s="9">
        <f>($AK$8+(N38+W38)*12*7.57%)*SUM(Fasering!$D$5:$D$10)</f>
        <v>2692.8566145389827</v>
      </c>
      <c r="AN38" s="87">
        <f>($AK$8+(O38+X38)*12*7.57%)*SUM(Fasering!$D$5:$D$11)</f>
        <v>3418.6852629784007</v>
      </c>
      <c r="AO38" s="5">
        <f>($AK$8+(I38+AA38)*12*7.57%)*SUM(Fasering!$D$5)</f>
        <v>0</v>
      </c>
      <c r="AP38" s="9">
        <f>($AK$8+(J38+AB38)*12*7.57%)*SUM(Fasering!$D$5:$D$6)</f>
        <v>552.17656499926329</v>
      </c>
      <c r="AQ38" s="9">
        <f>($AK$8+(K38+AC38)*12*7.57%)*SUM(Fasering!$D$5:$D$7)</f>
        <v>973.46714328929954</v>
      </c>
      <c r="AR38" s="9">
        <f>($AK$8+(L38+AD38)*12*7.57%)*SUM(Fasering!$D$5:$D$8)</f>
        <v>1470.9350510027202</v>
      </c>
      <c r="AS38" s="9">
        <f>($AK$8+(M38+AE38)*12*7.57%)*SUM(Fasering!$D$5:$D$9)</f>
        <v>2044.580288139525</v>
      </c>
      <c r="AT38" s="9">
        <f>($AK$8+(N38+AF38)*12*7.57%)*SUM(Fasering!$D$5:$D$10)</f>
        <v>2692.8566145389827</v>
      </c>
      <c r="AU38" s="87">
        <f>($AK$8+(O38+AG38)*12*7.57%)*SUM(Fasering!$D$5:$D$11)</f>
        <v>3418.6852629784007</v>
      </c>
    </row>
    <row r="39" spans="1:47" x14ac:dyDescent="0.3">
      <c r="A39" s="33">
        <f t="shared" si="8"/>
        <v>24</v>
      </c>
      <c r="B39" s="126">
        <v>35403.230000000003</v>
      </c>
      <c r="C39" s="127"/>
      <c r="D39" s="126">
        <f t="shared" si="0"/>
        <v>44898.376286000006</v>
      </c>
      <c r="E39" s="128">
        <f t="shared" si="1"/>
        <v>1113.0016754131766</v>
      </c>
      <c r="F39" s="126">
        <f t="shared" si="2"/>
        <v>3741.531357166667</v>
      </c>
      <c r="G39" s="128">
        <f t="shared" si="3"/>
        <v>92.750139617764717</v>
      </c>
      <c r="H39" s="46">
        <f>'L4'!$H$10</f>
        <v>1609.3</v>
      </c>
      <c r="I39" s="46">
        <f>GEW!$E$12+($F39-GEW!$E$12)*SUM(Fasering!$D$5)</f>
        <v>1716.7792493333334</v>
      </c>
      <c r="J39" s="46">
        <f>GEW!$E$12+($F39-GEW!$E$12)*SUM(Fasering!$D$5:$D$6)</f>
        <v>2240.3066307892118</v>
      </c>
      <c r="K39" s="46">
        <f>GEW!$E$12+($F39-GEW!$E$12)*SUM(Fasering!$D$5:$D$7)</f>
        <v>2540.6866276270548</v>
      </c>
      <c r="L39" s="46">
        <f>GEW!$E$12+($F39-GEW!$E$12)*SUM(Fasering!$D$5:$D$8)</f>
        <v>2841.0666244648974</v>
      </c>
      <c r="M39" s="46">
        <f>GEW!$E$12+($F39-GEW!$E$12)*SUM(Fasering!$D$5:$D$9)</f>
        <v>3141.4466213027399</v>
      </c>
      <c r="N39" s="46">
        <f>GEW!$E$12+($F39-GEW!$E$12)*SUM(Fasering!$D$5:$D$10)</f>
        <v>3441.1513603288249</v>
      </c>
      <c r="O39" s="56">
        <f>GEW!$E$12+($F39-GEW!$E$12)*SUM(Fasering!$D$5:$D$11)</f>
        <v>3741.531357166667</v>
      </c>
      <c r="P39" s="126">
        <f t="shared" si="4"/>
        <v>0</v>
      </c>
      <c r="Q39" s="128">
        <f t="shared" si="5"/>
        <v>0</v>
      </c>
      <c r="R39" s="46">
        <f>$P39*SUM(Fasering!$D$5)</f>
        <v>0</v>
      </c>
      <c r="S39" s="46">
        <f>$P39*SUM(Fasering!$D$5:$D$6)</f>
        <v>0</v>
      </c>
      <c r="T39" s="46">
        <f>$P39*SUM(Fasering!$D$5:$D$7)</f>
        <v>0</v>
      </c>
      <c r="U39" s="46">
        <f>$P39*SUM(Fasering!$D$5:$D$8)</f>
        <v>0</v>
      </c>
      <c r="V39" s="46">
        <f>$P39*SUM(Fasering!$D$5:$D$9)</f>
        <v>0</v>
      </c>
      <c r="W39" s="46">
        <f>$P39*SUM(Fasering!$D$5:$D$10)</f>
        <v>0</v>
      </c>
      <c r="X39" s="56">
        <f>$P39*SUM(Fasering!$D$5:$D$11)</f>
        <v>0</v>
      </c>
      <c r="Y39" s="126">
        <f t="shared" si="6"/>
        <v>0</v>
      </c>
      <c r="Z39" s="128">
        <f t="shared" si="7"/>
        <v>0</v>
      </c>
      <c r="AA39" s="55">
        <f>$Y39*SUM(Fasering!$D$5)</f>
        <v>0</v>
      </c>
      <c r="AB39" s="46">
        <f>$Y39*SUM(Fasering!$D$5:$D$6)</f>
        <v>0</v>
      </c>
      <c r="AC39" s="46">
        <f>$Y39*SUM(Fasering!$D$5:$D$7)</f>
        <v>0</v>
      </c>
      <c r="AD39" s="46">
        <f>$Y39*SUM(Fasering!$D$5:$D$8)</f>
        <v>0</v>
      </c>
      <c r="AE39" s="46">
        <f>$Y39*SUM(Fasering!$D$5:$D$9)</f>
        <v>0</v>
      </c>
      <c r="AF39" s="46">
        <f>$Y39*SUM(Fasering!$D$5:$D$10)</f>
        <v>0</v>
      </c>
      <c r="AG39" s="56">
        <f>$Y39*SUM(Fasering!$D$5:$D$11)</f>
        <v>0</v>
      </c>
      <c r="AH39" s="5">
        <f>($AK$8+(I39+R39)*12*7.57%)*SUM(Fasering!$D$5)</f>
        <v>0</v>
      </c>
      <c r="AI39" s="9">
        <f>($AK$8+(J39+S39)*12*7.57%)*SUM(Fasering!$D$5:$D$6)</f>
        <v>559.4425080994788</v>
      </c>
      <c r="AJ39" s="9">
        <f>($AK$8+(K39+T39)*12*7.57%)*SUM(Fasering!$D$5:$D$7)</f>
        <v>991.46289426174098</v>
      </c>
      <c r="AK39" s="9">
        <f>($AK$8+(L39+U39)*12*7.57%)*SUM(Fasering!$D$5:$D$8)</f>
        <v>1504.4445441067785</v>
      </c>
      <c r="AL39" s="9">
        <f>($AK$8+(M39+V39)*12*7.57%)*SUM(Fasering!$D$5:$D$9)</f>
        <v>2098.3874576345906</v>
      </c>
      <c r="AM39" s="9">
        <f>($AK$8+(N39+W39)*12*7.57%)*SUM(Fasering!$D$5:$D$10)</f>
        <v>2771.6836458422072</v>
      </c>
      <c r="AN39" s="87">
        <f>($AK$8+(O39+X39)*12*7.57%)*SUM(Fasering!$D$5:$D$11)</f>
        <v>3527.3670848502006</v>
      </c>
      <c r="AO39" s="5">
        <f>($AK$8+(I39+AA39)*12*7.57%)*SUM(Fasering!$D$5)</f>
        <v>0</v>
      </c>
      <c r="AP39" s="9">
        <f>($AK$8+(J39+AB39)*12*7.57%)*SUM(Fasering!$D$5:$D$6)</f>
        <v>559.4425080994788</v>
      </c>
      <c r="AQ39" s="9">
        <f>($AK$8+(K39+AC39)*12*7.57%)*SUM(Fasering!$D$5:$D$7)</f>
        <v>991.46289426174098</v>
      </c>
      <c r="AR39" s="9">
        <f>($AK$8+(L39+AD39)*12*7.57%)*SUM(Fasering!$D$5:$D$8)</f>
        <v>1504.4445441067785</v>
      </c>
      <c r="AS39" s="9">
        <f>($AK$8+(M39+AE39)*12*7.57%)*SUM(Fasering!$D$5:$D$9)</f>
        <v>2098.3874576345906</v>
      </c>
      <c r="AT39" s="9">
        <f>($AK$8+(N39+AF39)*12*7.57%)*SUM(Fasering!$D$5:$D$10)</f>
        <v>2771.6836458422072</v>
      </c>
      <c r="AU39" s="87">
        <f>($AK$8+(O39+AG39)*12*7.57%)*SUM(Fasering!$D$5:$D$11)</f>
        <v>3527.3670848502006</v>
      </c>
    </row>
    <row r="40" spans="1:47" x14ac:dyDescent="0.3">
      <c r="A40" s="33">
        <f t="shared" si="8"/>
        <v>25</v>
      </c>
      <c r="B40" s="126">
        <v>35411.279999999999</v>
      </c>
      <c r="C40" s="127"/>
      <c r="D40" s="126">
        <f t="shared" si="0"/>
        <v>44908.585295999997</v>
      </c>
      <c r="E40" s="128">
        <f t="shared" si="1"/>
        <v>1113.2547501605111</v>
      </c>
      <c r="F40" s="126">
        <f t="shared" si="2"/>
        <v>3742.3821080000002</v>
      </c>
      <c r="G40" s="128">
        <f t="shared" si="3"/>
        <v>92.771229180042596</v>
      </c>
      <c r="H40" s="46">
        <f>'L4'!$H$10</f>
        <v>1609.3</v>
      </c>
      <c r="I40" s="46">
        <f>GEW!$E$12+($F40-GEW!$E$12)*SUM(Fasering!$D$5)</f>
        <v>1716.7792493333334</v>
      </c>
      <c r="J40" s="46">
        <f>GEW!$E$12+($F40-GEW!$E$12)*SUM(Fasering!$D$5:$D$6)</f>
        <v>2240.5266040660999</v>
      </c>
      <c r="K40" s="46">
        <f>GEW!$E$12+($F40-GEW!$E$12)*SUM(Fasering!$D$5:$D$7)</f>
        <v>2541.0328131605629</v>
      </c>
      <c r="L40" s="46">
        <f>GEW!$E$12+($F40-GEW!$E$12)*SUM(Fasering!$D$5:$D$8)</f>
        <v>2841.5390222550259</v>
      </c>
      <c r="M40" s="46">
        <f>GEW!$E$12+($F40-GEW!$E$12)*SUM(Fasering!$D$5:$D$9)</f>
        <v>3142.0452313494889</v>
      </c>
      <c r="N40" s="46">
        <f>GEW!$E$12+($F40-GEW!$E$12)*SUM(Fasering!$D$5:$D$10)</f>
        <v>3441.8758989055377</v>
      </c>
      <c r="O40" s="56">
        <f>GEW!$E$12+($F40-GEW!$E$12)*SUM(Fasering!$D$5:$D$11)</f>
        <v>3742.3821080000002</v>
      </c>
      <c r="P40" s="126">
        <f t="shared" si="4"/>
        <v>0</v>
      </c>
      <c r="Q40" s="128">
        <f t="shared" si="5"/>
        <v>0</v>
      </c>
      <c r="R40" s="46">
        <f>$P40*SUM(Fasering!$D$5)</f>
        <v>0</v>
      </c>
      <c r="S40" s="46">
        <f>$P40*SUM(Fasering!$D$5:$D$6)</f>
        <v>0</v>
      </c>
      <c r="T40" s="46">
        <f>$P40*SUM(Fasering!$D$5:$D$7)</f>
        <v>0</v>
      </c>
      <c r="U40" s="46">
        <f>$P40*SUM(Fasering!$D$5:$D$8)</f>
        <v>0</v>
      </c>
      <c r="V40" s="46">
        <f>$P40*SUM(Fasering!$D$5:$D$9)</f>
        <v>0</v>
      </c>
      <c r="W40" s="46">
        <f>$P40*SUM(Fasering!$D$5:$D$10)</f>
        <v>0</v>
      </c>
      <c r="X40" s="56">
        <f>$P40*SUM(Fasering!$D$5:$D$11)</f>
        <v>0</v>
      </c>
      <c r="Y40" s="126">
        <f t="shared" si="6"/>
        <v>0</v>
      </c>
      <c r="Z40" s="128">
        <f t="shared" si="7"/>
        <v>0</v>
      </c>
      <c r="AA40" s="55">
        <f>$Y40*SUM(Fasering!$D$5)</f>
        <v>0</v>
      </c>
      <c r="AB40" s="46">
        <f>$Y40*SUM(Fasering!$D$5:$D$6)</f>
        <v>0</v>
      </c>
      <c r="AC40" s="46">
        <f>$Y40*SUM(Fasering!$D$5:$D$7)</f>
        <v>0</v>
      </c>
      <c r="AD40" s="46">
        <f>$Y40*SUM(Fasering!$D$5:$D$8)</f>
        <v>0</v>
      </c>
      <c r="AE40" s="46">
        <f>$Y40*SUM(Fasering!$D$5:$D$9)</f>
        <v>0</v>
      </c>
      <c r="AF40" s="46">
        <f>$Y40*SUM(Fasering!$D$5:$D$10)</f>
        <v>0</v>
      </c>
      <c r="AG40" s="56">
        <f>$Y40*SUM(Fasering!$D$5:$D$11)</f>
        <v>0</v>
      </c>
      <c r="AH40" s="5">
        <f>($AK$8+(I40+R40)*12*7.57%)*SUM(Fasering!$D$5)</f>
        <v>0</v>
      </c>
      <c r="AI40" s="9">
        <f>($AK$8+(J40+S40)*12*7.57%)*SUM(Fasering!$D$5:$D$6)</f>
        <v>559.49417525959836</v>
      </c>
      <c r="AJ40" s="9">
        <f>($AK$8+(K40+T40)*12*7.57%)*SUM(Fasering!$D$5:$D$7)</f>
        <v>991.59085966611349</v>
      </c>
      <c r="AK40" s="9">
        <f>($AK$8+(L40+U40)*12*7.57%)*SUM(Fasering!$D$5:$D$8)</f>
        <v>1504.6828256790197</v>
      </c>
      <c r="AL40" s="9">
        <f>($AK$8+(M40+V40)*12*7.57%)*SUM(Fasering!$D$5:$D$9)</f>
        <v>2098.7700732983176</v>
      </c>
      <c r="AM40" s="9">
        <f>($AK$8+(N40+W40)*12*7.57%)*SUM(Fasering!$D$5:$D$10)</f>
        <v>2772.2441744331873</v>
      </c>
      <c r="AN40" s="87">
        <f>($AK$8+(O40+X40)*12*7.57%)*SUM(Fasering!$D$5:$D$11)</f>
        <v>3528.1399069072004</v>
      </c>
      <c r="AO40" s="5">
        <f>($AK$8+(I40+AA40)*12*7.57%)*SUM(Fasering!$D$5)</f>
        <v>0</v>
      </c>
      <c r="AP40" s="9">
        <f>($AK$8+(J40+AB40)*12*7.57%)*SUM(Fasering!$D$5:$D$6)</f>
        <v>559.49417525959836</v>
      </c>
      <c r="AQ40" s="9">
        <f>($AK$8+(K40+AC40)*12*7.57%)*SUM(Fasering!$D$5:$D$7)</f>
        <v>991.59085966611349</v>
      </c>
      <c r="AR40" s="9">
        <f>($AK$8+(L40+AD40)*12*7.57%)*SUM(Fasering!$D$5:$D$8)</f>
        <v>1504.6828256790197</v>
      </c>
      <c r="AS40" s="9">
        <f>($AK$8+(M40+AE40)*12*7.57%)*SUM(Fasering!$D$5:$D$9)</f>
        <v>2098.7700732983176</v>
      </c>
      <c r="AT40" s="9">
        <f>($AK$8+(N40+AF40)*12*7.57%)*SUM(Fasering!$D$5:$D$10)</f>
        <v>2772.2441744331873</v>
      </c>
      <c r="AU40" s="87">
        <f>($AK$8+(O40+AG40)*12*7.57%)*SUM(Fasering!$D$5:$D$11)</f>
        <v>3528.1399069072004</v>
      </c>
    </row>
    <row r="41" spans="1:47" x14ac:dyDescent="0.3">
      <c r="A41" s="33">
        <f t="shared" si="8"/>
        <v>26</v>
      </c>
      <c r="B41" s="126">
        <v>35411.279999999999</v>
      </c>
      <c r="C41" s="127"/>
      <c r="D41" s="126">
        <f t="shared" si="0"/>
        <v>44908.585295999997</v>
      </c>
      <c r="E41" s="128">
        <f t="shared" si="1"/>
        <v>1113.2547501605111</v>
      </c>
      <c r="F41" s="126">
        <f t="shared" si="2"/>
        <v>3742.3821080000002</v>
      </c>
      <c r="G41" s="128">
        <f t="shared" si="3"/>
        <v>92.771229180042596</v>
      </c>
      <c r="H41" s="46">
        <f>'L4'!$H$10</f>
        <v>1609.3</v>
      </c>
      <c r="I41" s="46">
        <f>GEW!$E$12+($F41-GEW!$E$12)*SUM(Fasering!$D$5)</f>
        <v>1716.7792493333334</v>
      </c>
      <c r="J41" s="46">
        <f>GEW!$E$12+($F41-GEW!$E$12)*SUM(Fasering!$D$5:$D$6)</f>
        <v>2240.5266040660999</v>
      </c>
      <c r="K41" s="46">
        <f>GEW!$E$12+($F41-GEW!$E$12)*SUM(Fasering!$D$5:$D$7)</f>
        <v>2541.0328131605629</v>
      </c>
      <c r="L41" s="46">
        <f>GEW!$E$12+($F41-GEW!$E$12)*SUM(Fasering!$D$5:$D$8)</f>
        <v>2841.5390222550259</v>
      </c>
      <c r="M41" s="46">
        <f>GEW!$E$12+($F41-GEW!$E$12)*SUM(Fasering!$D$5:$D$9)</f>
        <v>3142.0452313494889</v>
      </c>
      <c r="N41" s="46">
        <f>GEW!$E$12+($F41-GEW!$E$12)*SUM(Fasering!$D$5:$D$10)</f>
        <v>3441.8758989055377</v>
      </c>
      <c r="O41" s="56">
        <f>GEW!$E$12+($F41-GEW!$E$12)*SUM(Fasering!$D$5:$D$11)</f>
        <v>3742.3821080000002</v>
      </c>
      <c r="P41" s="126">
        <f t="shared" si="4"/>
        <v>0</v>
      </c>
      <c r="Q41" s="128">
        <f t="shared" si="5"/>
        <v>0</v>
      </c>
      <c r="R41" s="46">
        <f>$P41*SUM(Fasering!$D$5)</f>
        <v>0</v>
      </c>
      <c r="S41" s="46">
        <f>$P41*SUM(Fasering!$D$5:$D$6)</f>
        <v>0</v>
      </c>
      <c r="T41" s="46">
        <f>$P41*SUM(Fasering!$D$5:$D$7)</f>
        <v>0</v>
      </c>
      <c r="U41" s="46">
        <f>$P41*SUM(Fasering!$D$5:$D$8)</f>
        <v>0</v>
      </c>
      <c r="V41" s="46">
        <f>$P41*SUM(Fasering!$D$5:$D$9)</f>
        <v>0</v>
      </c>
      <c r="W41" s="46">
        <f>$P41*SUM(Fasering!$D$5:$D$10)</f>
        <v>0</v>
      </c>
      <c r="X41" s="56">
        <f>$P41*SUM(Fasering!$D$5:$D$11)</f>
        <v>0</v>
      </c>
      <c r="Y41" s="126">
        <f t="shared" si="6"/>
        <v>0</v>
      </c>
      <c r="Z41" s="128">
        <f t="shared" si="7"/>
        <v>0</v>
      </c>
      <c r="AA41" s="55">
        <f>$Y41*SUM(Fasering!$D$5)</f>
        <v>0</v>
      </c>
      <c r="AB41" s="46">
        <f>$Y41*SUM(Fasering!$D$5:$D$6)</f>
        <v>0</v>
      </c>
      <c r="AC41" s="46">
        <f>$Y41*SUM(Fasering!$D$5:$D$7)</f>
        <v>0</v>
      </c>
      <c r="AD41" s="46">
        <f>$Y41*SUM(Fasering!$D$5:$D$8)</f>
        <v>0</v>
      </c>
      <c r="AE41" s="46">
        <f>$Y41*SUM(Fasering!$D$5:$D$9)</f>
        <v>0</v>
      </c>
      <c r="AF41" s="46">
        <f>$Y41*SUM(Fasering!$D$5:$D$10)</f>
        <v>0</v>
      </c>
      <c r="AG41" s="56">
        <f>$Y41*SUM(Fasering!$D$5:$D$11)</f>
        <v>0</v>
      </c>
      <c r="AH41" s="5">
        <f>($AK$8+(I41+R41)*12*7.57%)*SUM(Fasering!$D$5)</f>
        <v>0</v>
      </c>
      <c r="AI41" s="9">
        <f>($AK$8+(J41+S41)*12*7.57%)*SUM(Fasering!$D$5:$D$6)</f>
        <v>559.49417525959836</v>
      </c>
      <c r="AJ41" s="9">
        <f>($AK$8+(K41+T41)*12*7.57%)*SUM(Fasering!$D$5:$D$7)</f>
        <v>991.59085966611349</v>
      </c>
      <c r="AK41" s="9">
        <f>($AK$8+(L41+U41)*12*7.57%)*SUM(Fasering!$D$5:$D$8)</f>
        <v>1504.6828256790197</v>
      </c>
      <c r="AL41" s="9">
        <f>($AK$8+(M41+V41)*12*7.57%)*SUM(Fasering!$D$5:$D$9)</f>
        <v>2098.7700732983176</v>
      </c>
      <c r="AM41" s="9">
        <f>($AK$8+(N41+W41)*12*7.57%)*SUM(Fasering!$D$5:$D$10)</f>
        <v>2772.2441744331873</v>
      </c>
      <c r="AN41" s="87">
        <f>($AK$8+(O41+X41)*12*7.57%)*SUM(Fasering!$D$5:$D$11)</f>
        <v>3528.1399069072004</v>
      </c>
      <c r="AO41" s="5">
        <f>($AK$8+(I41+AA41)*12*7.57%)*SUM(Fasering!$D$5)</f>
        <v>0</v>
      </c>
      <c r="AP41" s="9">
        <f>($AK$8+(J41+AB41)*12*7.57%)*SUM(Fasering!$D$5:$D$6)</f>
        <v>559.49417525959836</v>
      </c>
      <c r="AQ41" s="9">
        <f>($AK$8+(K41+AC41)*12*7.57%)*SUM(Fasering!$D$5:$D$7)</f>
        <v>991.59085966611349</v>
      </c>
      <c r="AR41" s="9">
        <f>($AK$8+(L41+AD41)*12*7.57%)*SUM(Fasering!$D$5:$D$8)</f>
        <v>1504.6828256790197</v>
      </c>
      <c r="AS41" s="9">
        <f>($AK$8+(M41+AE41)*12*7.57%)*SUM(Fasering!$D$5:$D$9)</f>
        <v>2098.7700732983176</v>
      </c>
      <c r="AT41" s="9">
        <f>($AK$8+(N41+AF41)*12*7.57%)*SUM(Fasering!$D$5:$D$10)</f>
        <v>2772.2441744331873</v>
      </c>
      <c r="AU41" s="87">
        <f>($AK$8+(O41+AG41)*12*7.57%)*SUM(Fasering!$D$5:$D$11)</f>
        <v>3528.1399069072004</v>
      </c>
    </row>
    <row r="42" spans="1:47" x14ac:dyDescent="0.3">
      <c r="A42" s="33">
        <f t="shared" si="8"/>
        <v>27</v>
      </c>
      <c r="B42" s="126">
        <v>35419.360000000001</v>
      </c>
      <c r="C42" s="127"/>
      <c r="D42" s="126">
        <f t="shared" si="0"/>
        <v>44918.832351999998</v>
      </c>
      <c r="E42" s="128">
        <f t="shared" si="1"/>
        <v>1113.5087680435499</v>
      </c>
      <c r="F42" s="126">
        <f t="shared" si="2"/>
        <v>3743.2360293333331</v>
      </c>
      <c r="G42" s="128">
        <f t="shared" si="3"/>
        <v>92.792397336962495</v>
      </c>
      <c r="H42" s="46">
        <f>'L4'!$H$10</f>
        <v>1609.3</v>
      </c>
      <c r="I42" s="46">
        <f>GEW!$E$12+($F42-GEW!$E$12)*SUM(Fasering!$D$5)</f>
        <v>1716.7792493333334</v>
      </c>
      <c r="J42" s="46">
        <f>GEW!$E$12+($F42-GEW!$E$12)*SUM(Fasering!$D$5:$D$6)</f>
        <v>2240.7473971191753</v>
      </c>
      <c r="K42" s="46">
        <f>GEW!$E$12+($F42-GEW!$E$12)*SUM(Fasering!$D$5:$D$7)</f>
        <v>2541.3802888264945</v>
      </c>
      <c r="L42" s="46">
        <f>GEW!$E$12+($F42-GEW!$E$12)*SUM(Fasering!$D$5:$D$8)</f>
        <v>2842.0131805338133</v>
      </c>
      <c r="M42" s="46">
        <f>GEW!$E$12+($F42-GEW!$E$12)*SUM(Fasering!$D$5:$D$9)</f>
        <v>3142.646072241133</v>
      </c>
      <c r="N42" s="46">
        <f>GEW!$E$12+($F42-GEW!$E$12)*SUM(Fasering!$D$5:$D$10)</f>
        <v>3442.6031376260144</v>
      </c>
      <c r="O42" s="56">
        <f>GEW!$E$12+($F42-GEW!$E$12)*SUM(Fasering!$D$5:$D$11)</f>
        <v>3743.2360293333331</v>
      </c>
      <c r="P42" s="126">
        <f t="shared" si="4"/>
        <v>0</v>
      </c>
      <c r="Q42" s="128">
        <f t="shared" si="5"/>
        <v>0</v>
      </c>
      <c r="R42" s="46">
        <f>$P42*SUM(Fasering!$D$5)</f>
        <v>0</v>
      </c>
      <c r="S42" s="46">
        <f>$P42*SUM(Fasering!$D$5:$D$6)</f>
        <v>0</v>
      </c>
      <c r="T42" s="46">
        <f>$P42*SUM(Fasering!$D$5:$D$7)</f>
        <v>0</v>
      </c>
      <c r="U42" s="46">
        <f>$P42*SUM(Fasering!$D$5:$D$8)</f>
        <v>0</v>
      </c>
      <c r="V42" s="46">
        <f>$P42*SUM(Fasering!$D$5:$D$9)</f>
        <v>0</v>
      </c>
      <c r="W42" s="46">
        <f>$P42*SUM(Fasering!$D$5:$D$10)</f>
        <v>0</v>
      </c>
      <c r="X42" s="56">
        <f>$P42*SUM(Fasering!$D$5:$D$11)</f>
        <v>0</v>
      </c>
      <c r="Y42" s="126">
        <f t="shared" si="6"/>
        <v>0</v>
      </c>
      <c r="Z42" s="128">
        <f t="shared" si="7"/>
        <v>0</v>
      </c>
      <c r="AA42" s="55">
        <f>$Y42*SUM(Fasering!$D$5)</f>
        <v>0</v>
      </c>
      <c r="AB42" s="46">
        <f>$Y42*SUM(Fasering!$D$5:$D$6)</f>
        <v>0</v>
      </c>
      <c r="AC42" s="46">
        <f>$Y42*SUM(Fasering!$D$5:$D$7)</f>
        <v>0</v>
      </c>
      <c r="AD42" s="46">
        <f>$Y42*SUM(Fasering!$D$5:$D$8)</f>
        <v>0</v>
      </c>
      <c r="AE42" s="46">
        <f>$Y42*SUM(Fasering!$D$5:$D$9)</f>
        <v>0</v>
      </c>
      <c r="AF42" s="46">
        <f>$Y42*SUM(Fasering!$D$5:$D$10)</f>
        <v>0</v>
      </c>
      <c r="AG42" s="56">
        <f>$Y42*SUM(Fasering!$D$5:$D$11)</f>
        <v>0</v>
      </c>
      <c r="AH42" s="5">
        <f>($AK$8+(I42+R42)*12*7.57%)*SUM(Fasering!$D$5)</f>
        <v>0</v>
      </c>
      <c r="AI42" s="9">
        <f>($AK$8+(J42+S42)*12*7.57%)*SUM(Fasering!$D$5:$D$6)</f>
        <v>559.54603496814093</v>
      </c>
      <c r="AJ42" s="9">
        <f>($AK$8+(K42+T42)*12*7.57%)*SUM(Fasering!$D$5:$D$7)</f>
        <v>991.71930196019196</v>
      </c>
      <c r="AK42" s="9">
        <f>($AK$8+(L42+U42)*12*7.57%)*SUM(Fasering!$D$5:$D$8)</f>
        <v>1504.9219952571207</v>
      </c>
      <c r="AL42" s="9">
        <f>($AK$8+(M42+V42)*12*7.57%)*SUM(Fasering!$D$5:$D$9)</f>
        <v>2099.1541148589281</v>
      </c>
      <c r="AM42" s="9">
        <f>($AK$8+(N42+W42)*12*7.57%)*SUM(Fasering!$D$5:$D$10)</f>
        <v>2772.8067919505934</v>
      </c>
      <c r="AN42" s="87">
        <f>($AK$8+(O42+X42)*12*7.57%)*SUM(Fasering!$D$5:$D$11)</f>
        <v>3528.9156090463998</v>
      </c>
      <c r="AO42" s="5">
        <f>($AK$8+(I42+AA42)*12*7.57%)*SUM(Fasering!$D$5)</f>
        <v>0</v>
      </c>
      <c r="AP42" s="9">
        <f>($AK$8+(J42+AB42)*12*7.57%)*SUM(Fasering!$D$5:$D$6)</f>
        <v>559.54603496814093</v>
      </c>
      <c r="AQ42" s="9">
        <f>($AK$8+(K42+AC42)*12*7.57%)*SUM(Fasering!$D$5:$D$7)</f>
        <v>991.71930196019196</v>
      </c>
      <c r="AR42" s="9">
        <f>($AK$8+(L42+AD42)*12*7.57%)*SUM(Fasering!$D$5:$D$8)</f>
        <v>1504.9219952571207</v>
      </c>
      <c r="AS42" s="9">
        <f>($AK$8+(M42+AE42)*12*7.57%)*SUM(Fasering!$D$5:$D$9)</f>
        <v>2099.1541148589281</v>
      </c>
      <c r="AT42" s="9">
        <f>($AK$8+(N42+AF42)*12*7.57%)*SUM(Fasering!$D$5:$D$10)</f>
        <v>2772.8067919505934</v>
      </c>
      <c r="AU42" s="87">
        <f>($AK$8+(O42+AG42)*12*7.57%)*SUM(Fasering!$D$5:$D$11)</f>
        <v>3528.9156090463998</v>
      </c>
    </row>
    <row r="43" spans="1:47" x14ac:dyDescent="0.3">
      <c r="A43" s="36"/>
      <c r="B43" s="129"/>
      <c r="C43" s="130"/>
      <c r="D43" s="129"/>
      <c r="E43" s="130"/>
      <c r="F43" s="129"/>
      <c r="G43" s="130"/>
      <c r="H43" s="47"/>
      <c r="I43" s="47"/>
      <c r="J43" s="47"/>
      <c r="K43" s="47"/>
      <c r="L43" s="47"/>
      <c r="M43" s="47"/>
      <c r="N43" s="47"/>
      <c r="O43" s="53"/>
      <c r="P43" s="129"/>
      <c r="Q43" s="130"/>
      <c r="R43" s="47"/>
      <c r="S43" s="47"/>
      <c r="T43" s="47"/>
      <c r="U43" s="47"/>
      <c r="V43" s="47"/>
      <c r="W43" s="47"/>
      <c r="X43" s="53"/>
      <c r="Y43" s="129"/>
      <c r="Z43" s="130"/>
      <c r="AA43" s="52"/>
      <c r="AB43" s="47"/>
      <c r="AC43" s="47"/>
      <c r="AD43" s="47"/>
      <c r="AE43" s="47"/>
      <c r="AF43" s="47"/>
      <c r="AG43" s="53"/>
      <c r="AH43" s="88"/>
      <c r="AI43" s="89"/>
      <c r="AJ43" s="89"/>
      <c r="AK43" s="89"/>
      <c r="AL43" s="89"/>
      <c r="AM43" s="89"/>
      <c r="AN43" s="90"/>
      <c r="AO43" s="88"/>
      <c r="AP43" s="89"/>
      <c r="AQ43" s="89"/>
      <c r="AR43" s="89"/>
      <c r="AS43" s="89"/>
      <c r="AT43" s="89"/>
      <c r="AU43" s="90"/>
    </row>
  </sheetData>
  <mergeCells count="169">
    <mergeCell ref="AH11:AN11"/>
    <mergeCell ref="AO11:AU11"/>
    <mergeCell ref="B13:C13"/>
    <mergeCell ref="D13:E13"/>
    <mergeCell ref="P13:Q13"/>
    <mergeCell ref="Y13:Z13"/>
    <mergeCell ref="B11:E11"/>
    <mergeCell ref="P11:Q11"/>
    <mergeCell ref="Y11:Z11"/>
    <mergeCell ref="B12:C12"/>
    <mergeCell ref="D12:E12"/>
    <mergeCell ref="F12:G12"/>
    <mergeCell ref="P12:Q12"/>
    <mergeCell ref="Y12:Z12"/>
    <mergeCell ref="F13:G13"/>
    <mergeCell ref="F11:G11"/>
    <mergeCell ref="R11:X11"/>
    <mergeCell ref="AA11:AG11"/>
    <mergeCell ref="H11:O11"/>
    <mergeCell ref="B15:C15"/>
    <mergeCell ref="D15:E15"/>
    <mergeCell ref="F15:G15"/>
    <mergeCell ref="P15:Q15"/>
    <mergeCell ref="Y15:Z15"/>
    <mergeCell ref="B14:C14"/>
    <mergeCell ref="D14:E14"/>
    <mergeCell ref="F14:G14"/>
    <mergeCell ref="P14:Q14"/>
    <mergeCell ref="Y14:Z14"/>
    <mergeCell ref="B17:C17"/>
    <mergeCell ref="D17:E17"/>
    <mergeCell ref="F17:G17"/>
    <mergeCell ref="P17:Q17"/>
    <mergeCell ref="Y17:Z17"/>
    <mergeCell ref="B16:C16"/>
    <mergeCell ref="D16:E16"/>
    <mergeCell ref="F16:G16"/>
    <mergeCell ref="P16:Q16"/>
    <mergeCell ref="Y16:Z16"/>
    <mergeCell ref="B19:C19"/>
    <mergeCell ref="D19:E19"/>
    <mergeCell ref="F19:G19"/>
    <mergeCell ref="P19:Q19"/>
    <mergeCell ref="Y19:Z19"/>
    <mergeCell ref="B18:C18"/>
    <mergeCell ref="D18:E18"/>
    <mergeCell ref="F18:G18"/>
    <mergeCell ref="P18:Q18"/>
    <mergeCell ref="Y18:Z18"/>
    <mergeCell ref="B21:C21"/>
    <mergeCell ref="D21:E21"/>
    <mergeCell ref="F21:G21"/>
    <mergeCell ref="P21:Q21"/>
    <mergeCell ref="Y21:Z21"/>
    <mergeCell ref="B20:C20"/>
    <mergeCell ref="D20:E20"/>
    <mergeCell ref="F20:G20"/>
    <mergeCell ref="P20:Q20"/>
    <mergeCell ref="Y20:Z20"/>
    <mergeCell ref="B23:C23"/>
    <mergeCell ref="D23:E23"/>
    <mergeCell ref="F23:G23"/>
    <mergeCell ref="P23:Q23"/>
    <mergeCell ref="Y23:Z23"/>
    <mergeCell ref="B22:C22"/>
    <mergeCell ref="D22:E22"/>
    <mergeCell ref="F22:G22"/>
    <mergeCell ref="P22:Q22"/>
    <mergeCell ref="Y22:Z22"/>
    <mergeCell ref="B25:C25"/>
    <mergeCell ref="D25:E25"/>
    <mergeCell ref="F25:G25"/>
    <mergeCell ref="P25:Q25"/>
    <mergeCell ref="Y25:Z25"/>
    <mergeCell ref="B24:C24"/>
    <mergeCell ref="D24:E24"/>
    <mergeCell ref="F24:G24"/>
    <mergeCell ref="P24:Q24"/>
    <mergeCell ref="Y24:Z24"/>
    <mergeCell ref="B27:C27"/>
    <mergeCell ref="D27:E27"/>
    <mergeCell ref="F27:G27"/>
    <mergeCell ref="P27:Q27"/>
    <mergeCell ref="Y27:Z27"/>
    <mergeCell ref="B26:C26"/>
    <mergeCell ref="D26:E26"/>
    <mergeCell ref="F26:G26"/>
    <mergeCell ref="P26:Q26"/>
    <mergeCell ref="Y26:Z26"/>
    <mergeCell ref="B29:C29"/>
    <mergeCell ref="D29:E29"/>
    <mergeCell ref="F29:G29"/>
    <mergeCell ref="P29:Q29"/>
    <mergeCell ref="Y29:Z29"/>
    <mergeCell ref="B28:C28"/>
    <mergeCell ref="D28:E28"/>
    <mergeCell ref="F28:G28"/>
    <mergeCell ref="P28:Q28"/>
    <mergeCell ref="Y28:Z28"/>
    <mergeCell ref="B31:C31"/>
    <mergeCell ref="D31:E31"/>
    <mergeCell ref="F31:G31"/>
    <mergeCell ref="P31:Q31"/>
    <mergeCell ref="Y31:Z31"/>
    <mergeCell ref="B30:C30"/>
    <mergeCell ref="D30:E30"/>
    <mergeCell ref="F30:G30"/>
    <mergeCell ref="P30:Q30"/>
    <mergeCell ref="Y30:Z30"/>
    <mergeCell ref="B33:C33"/>
    <mergeCell ref="D33:E33"/>
    <mergeCell ref="F33:G33"/>
    <mergeCell ref="P33:Q33"/>
    <mergeCell ref="Y33:Z33"/>
    <mergeCell ref="B32:C32"/>
    <mergeCell ref="D32:E32"/>
    <mergeCell ref="F32:G32"/>
    <mergeCell ref="P32:Q32"/>
    <mergeCell ref="Y32:Z32"/>
    <mergeCell ref="B35:C35"/>
    <mergeCell ref="D35:E35"/>
    <mergeCell ref="F35:G35"/>
    <mergeCell ref="P35:Q35"/>
    <mergeCell ref="Y35:Z35"/>
    <mergeCell ref="B34:C34"/>
    <mergeCell ref="D34:E34"/>
    <mergeCell ref="F34:G34"/>
    <mergeCell ref="P34:Q34"/>
    <mergeCell ref="Y34:Z34"/>
    <mergeCell ref="B37:C37"/>
    <mergeCell ref="D37:E37"/>
    <mergeCell ref="F37:G37"/>
    <mergeCell ref="P37:Q37"/>
    <mergeCell ref="Y37:Z37"/>
    <mergeCell ref="B36:C36"/>
    <mergeCell ref="D36:E36"/>
    <mergeCell ref="F36:G36"/>
    <mergeCell ref="P36:Q36"/>
    <mergeCell ref="Y36:Z36"/>
    <mergeCell ref="B39:C39"/>
    <mergeCell ref="D39:E39"/>
    <mergeCell ref="F39:G39"/>
    <mergeCell ref="P39:Q39"/>
    <mergeCell ref="Y39:Z39"/>
    <mergeCell ref="B38:C38"/>
    <mergeCell ref="D38:E38"/>
    <mergeCell ref="F38:G38"/>
    <mergeCell ref="P38:Q38"/>
    <mergeCell ref="Y38:Z38"/>
    <mergeCell ref="B43:C43"/>
    <mergeCell ref="D43:E43"/>
    <mergeCell ref="F43:G43"/>
    <mergeCell ref="P43:Q43"/>
    <mergeCell ref="Y43:Z43"/>
    <mergeCell ref="B42:C42"/>
    <mergeCell ref="D42:E42"/>
    <mergeCell ref="F42:G42"/>
    <mergeCell ref="P42:Q42"/>
    <mergeCell ref="Y42:Z42"/>
    <mergeCell ref="B41:C41"/>
    <mergeCell ref="D41:E41"/>
    <mergeCell ref="F41:G41"/>
    <mergeCell ref="P41:Q41"/>
    <mergeCell ref="Y41:Z41"/>
    <mergeCell ref="B40:C40"/>
    <mergeCell ref="D40:E40"/>
    <mergeCell ref="F40:G40"/>
    <mergeCell ref="P40:Q40"/>
    <mergeCell ref="Y40:Z40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  <colBreaks count="3" manualBreakCount="3">
    <brk id="15" max="1048575" man="1"/>
    <brk id="24" max="1048575" man="1"/>
    <brk id="33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6"/>
  <sheetViews>
    <sheetView zoomScale="80" zoomScaleNormal="80" workbookViewId="0"/>
  </sheetViews>
  <sheetFormatPr defaultRowHeight="15" x14ac:dyDescent="0.3"/>
  <cols>
    <col min="1" max="1" width="5" style="24" bestFit="1" customWidth="1"/>
    <col min="2" max="3" width="7.75" style="24" customWidth="1"/>
    <col min="4" max="4" width="8.875" style="24" bestFit="1" customWidth="1"/>
    <col min="5" max="7" width="7.75" style="24" customWidth="1"/>
    <col min="8" max="15" width="11.25" style="24" customWidth="1"/>
    <col min="16" max="17" width="7.75" style="24" customWidth="1"/>
    <col min="18" max="24" width="11.25" style="24" customWidth="1"/>
    <col min="25" max="26" width="7.75" style="24" customWidth="1"/>
    <col min="27" max="33" width="11.25" style="24" customWidth="1"/>
    <col min="34" max="43" width="11.25" customWidth="1"/>
    <col min="44" max="44" width="11.25" style="24" customWidth="1"/>
    <col min="45" max="47" width="11.25" customWidth="1"/>
  </cols>
  <sheetData>
    <row r="1" spans="1:47" ht="16.5" x14ac:dyDescent="0.3">
      <c r="A1" s="21" t="s">
        <v>170</v>
      </c>
      <c r="B1" s="21"/>
      <c r="C1" s="21"/>
      <c r="D1" s="21"/>
      <c r="E1" s="21"/>
      <c r="F1" s="21" t="s">
        <v>171</v>
      </c>
      <c r="G1" s="21"/>
      <c r="J1" s="21"/>
      <c r="K1" s="21"/>
      <c r="L1" s="107">
        <f>D6</f>
        <v>41275</v>
      </c>
      <c r="O1" s="25"/>
      <c r="S1" s="110"/>
      <c r="AH1" s="81" t="str">
        <f>'L4'!$AH$2</f>
        <v>Berekening eindejaarspremie 2014:</v>
      </c>
      <c r="AR1"/>
    </row>
    <row r="2" spans="1:47" ht="16.5" x14ac:dyDescent="0.3">
      <c r="A2" s="21"/>
      <c r="B2" s="21"/>
      <c r="C2"/>
      <c r="D2"/>
      <c r="E2"/>
      <c r="F2"/>
      <c r="G2"/>
      <c r="H2"/>
      <c r="I2"/>
      <c r="J2"/>
      <c r="K2"/>
      <c r="L2"/>
      <c r="N2" s="24" t="s">
        <v>22</v>
      </c>
      <c r="O2" s="26">
        <f>ROUND('L4'!O4/1.2434,2)</f>
        <v>1.02</v>
      </c>
      <c r="AH2" s="82" t="s">
        <v>169</v>
      </c>
      <c r="AK2" s="83">
        <f>'L4'!$AK$3</f>
        <v>128.56</v>
      </c>
      <c r="AR2"/>
    </row>
    <row r="3" spans="1:47" ht="17.25" x14ac:dyDescent="0.35">
      <c r="A3" s="21"/>
      <c r="B3" s="21"/>
      <c r="C3" s="21"/>
      <c r="D3" s="21"/>
      <c r="E3" s="27"/>
      <c r="F3" s="28"/>
      <c r="G3" s="21"/>
      <c r="H3" s="21"/>
      <c r="I3" s="21"/>
      <c r="J3" s="21"/>
      <c r="K3" s="21"/>
      <c r="L3" s="21"/>
      <c r="M3" s="21"/>
      <c r="N3" s="21"/>
      <c r="O3" s="21"/>
      <c r="P3" s="21"/>
      <c r="AH3" s="82" t="s">
        <v>72</v>
      </c>
    </row>
    <row r="4" spans="1:47" x14ac:dyDescent="0.3">
      <c r="A4" s="29"/>
      <c r="B4" s="135" t="s">
        <v>23</v>
      </c>
      <c r="C4" s="150"/>
      <c r="D4" s="150"/>
      <c r="E4" s="136"/>
      <c r="F4" s="135" t="s">
        <v>24</v>
      </c>
      <c r="G4" s="136"/>
      <c r="H4" s="147" t="s">
        <v>39</v>
      </c>
      <c r="I4" s="148"/>
      <c r="J4" s="148"/>
      <c r="K4" s="148"/>
      <c r="L4" s="148"/>
      <c r="M4" s="148"/>
      <c r="N4" s="148"/>
      <c r="O4" s="149"/>
      <c r="P4" s="135" t="s">
        <v>25</v>
      </c>
      <c r="Q4" s="138"/>
      <c r="R4" s="147" t="s">
        <v>40</v>
      </c>
      <c r="S4" s="148"/>
      <c r="T4" s="148"/>
      <c r="U4" s="148"/>
      <c r="V4" s="148"/>
      <c r="W4" s="148"/>
      <c r="X4" s="149"/>
      <c r="Y4" s="135" t="s">
        <v>26</v>
      </c>
      <c r="Z4" s="136"/>
      <c r="AA4" s="147" t="s">
        <v>41</v>
      </c>
      <c r="AB4" s="148"/>
      <c r="AC4" s="148"/>
      <c r="AD4" s="148"/>
      <c r="AE4" s="148"/>
      <c r="AF4" s="148"/>
      <c r="AG4" s="149"/>
      <c r="AH4" s="147" t="s">
        <v>177</v>
      </c>
      <c r="AI4" s="148"/>
      <c r="AJ4" s="148"/>
      <c r="AK4" s="148"/>
      <c r="AL4" s="148"/>
      <c r="AM4" s="148"/>
      <c r="AN4" s="149"/>
      <c r="AO4" s="147" t="s">
        <v>178</v>
      </c>
      <c r="AP4" s="148"/>
      <c r="AQ4" s="148"/>
      <c r="AR4" s="148"/>
      <c r="AS4" s="148"/>
      <c r="AT4" s="148"/>
      <c r="AU4" s="149"/>
    </row>
    <row r="5" spans="1:47" x14ac:dyDescent="0.3">
      <c r="A5" s="33"/>
      <c r="B5" s="151">
        <v>1</v>
      </c>
      <c r="C5" s="152"/>
      <c r="D5" s="151"/>
      <c r="E5" s="152"/>
      <c r="F5" s="151"/>
      <c r="G5" s="152"/>
      <c r="H5" s="44" t="s">
        <v>183</v>
      </c>
      <c r="I5" s="44" t="s">
        <v>184</v>
      </c>
      <c r="J5" s="44" t="s">
        <v>33</v>
      </c>
      <c r="K5" s="44" t="s">
        <v>34</v>
      </c>
      <c r="L5" s="44" t="s">
        <v>35</v>
      </c>
      <c r="M5" s="44" t="s">
        <v>36</v>
      </c>
      <c r="N5" s="44" t="s">
        <v>37</v>
      </c>
      <c r="O5" s="111" t="s">
        <v>38</v>
      </c>
      <c r="P5" s="151"/>
      <c r="Q5" s="152"/>
      <c r="R5" s="44" t="s">
        <v>185</v>
      </c>
      <c r="S5" s="44" t="s">
        <v>33</v>
      </c>
      <c r="T5" s="44" t="s">
        <v>34</v>
      </c>
      <c r="U5" s="44" t="s">
        <v>35</v>
      </c>
      <c r="V5" s="44" t="s">
        <v>36</v>
      </c>
      <c r="W5" s="44" t="s">
        <v>37</v>
      </c>
      <c r="X5" s="111" t="s">
        <v>38</v>
      </c>
      <c r="Y5" s="153" t="s">
        <v>28</v>
      </c>
      <c r="Z5" s="152"/>
      <c r="AA5" s="44" t="s">
        <v>185</v>
      </c>
      <c r="AB5" s="44" t="s">
        <v>33</v>
      </c>
      <c r="AC5" s="44" t="s">
        <v>34</v>
      </c>
      <c r="AD5" s="44" t="s">
        <v>35</v>
      </c>
      <c r="AE5" s="44" t="s">
        <v>36</v>
      </c>
      <c r="AF5" s="44" t="s">
        <v>37</v>
      </c>
      <c r="AG5" s="111" t="s">
        <v>38</v>
      </c>
      <c r="AH5" s="44" t="s">
        <v>185</v>
      </c>
      <c r="AI5" s="44" t="s">
        <v>33</v>
      </c>
      <c r="AJ5" s="44" t="s">
        <v>34</v>
      </c>
      <c r="AK5" s="44" t="s">
        <v>35</v>
      </c>
      <c r="AL5" s="44" t="s">
        <v>36</v>
      </c>
      <c r="AM5" s="44" t="s">
        <v>37</v>
      </c>
      <c r="AN5" s="111" t="s">
        <v>38</v>
      </c>
      <c r="AO5" s="44" t="s">
        <v>185</v>
      </c>
      <c r="AP5" s="44" t="s">
        <v>33</v>
      </c>
      <c r="AQ5" s="44" t="s">
        <v>34</v>
      </c>
      <c r="AR5" s="44" t="s">
        <v>35</v>
      </c>
      <c r="AS5" s="44" t="s">
        <v>36</v>
      </c>
      <c r="AT5" s="44" t="s">
        <v>37</v>
      </c>
      <c r="AU5" s="111" t="s">
        <v>38</v>
      </c>
    </row>
    <row r="6" spans="1:47" x14ac:dyDescent="0.3">
      <c r="A6" s="33"/>
      <c r="B6" s="139" t="s">
        <v>172</v>
      </c>
      <c r="C6" s="140"/>
      <c r="D6" s="145">
        <f>'L4'!$D$8</f>
        <v>41275</v>
      </c>
      <c r="E6" s="144"/>
      <c r="F6" s="145">
        <f>D6</f>
        <v>41275</v>
      </c>
      <c r="G6" s="146"/>
      <c r="H6" s="48"/>
      <c r="I6" s="48" t="s">
        <v>179</v>
      </c>
      <c r="J6" s="48" t="s">
        <v>180</v>
      </c>
      <c r="K6" s="48" t="s">
        <v>181</v>
      </c>
      <c r="L6" s="48" t="s">
        <v>181</v>
      </c>
      <c r="M6" s="48" t="s">
        <v>181</v>
      </c>
      <c r="N6" s="48" t="s">
        <v>182</v>
      </c>
      <c r="O6" s="54" t="s">
        <v>181</v>
      </c>
      <c r="P6" s="143"/>
      <c r="Q6" s="144"/>
      <c r="R6" s="48" t="s">
        <v>179</v>
      </c>
      <c r="S6" s="48" t="s">
        <v>180</v>
      </c>
      <c r="T6" s="48" t="s">
        <v>181</v>
      </c>
      <c r="U6" s="48" t="s">
        <v>181</v>
      </c>
      <c r="V6" s="48" t="s">
        <v>181</v>
      </c>
      <c r="W6" s="48" t="s">
        <v>182</v>
      </c>
      <c r="X6" s="54" t="s">
        <v>181</v>
      </c>
      <c r="Y6" s="143"/>
      <c r="Z6" s="144"/>
      <c r="AA6" s="48" t="s">
        <v>179</v>
      </c>
      <c r="AB6" s="48" t="s">
        <v>180</v>
      </c>
      <c r="AC6" s="48" t="s">
        <v>181</v>
      </c>
      <c r="AD6" s="48" t="s">
        <v>181</v>
      </c>
      <c r="AE6" s="48" t="s">
        <v>181</v>
      </c>
      <c r="AF6" s="48" t="s">
        <v>182</v>
      </c>
      <c r="AG6" s="54" t="s">
        <v>181</v>
      </c>
      <c r="AH6" s="48" t="s">
        <v>179</v>
      </c>
      <c r="AI6" s="48" t="s">
        <v>180</v>
      </c>
      <c r="AJ6" s="48" t="s">
        <v>181</v>
      </c>
      <c r="AK6" s="48" t="s">
        <v>181</v>
      </c>
      <c r="AL6" s="48" t="s">
        <v>181</v>
      </c>
      <c r="AM6" s="48" t="s">
        <v>182</v>
      </c>
      <c r="AN6" s="54" t="s">
        <v>181</v>
      </c>
      <c r="AO6" s="48" t="s">
        <v>179</v>
      </c>
      <c r="AP6" s="48" t="s">
        <v>180</v>
      </c>
      <c r="AQ6" s="48" t="s">
        <v>181</v>
      </c>
      <c r="AR6" s="48" t="s">
        <v>181</v>
      </c>
      <c r="AS6" s="48" t="s">
        <v>181</v>
      </c>
      <c r="AT6" s="48" t="s">
        <v>182</v>
      </c>
      <c r="AU6" s="54" t="s">
        <v>181</v>
      </c>
    </row>
    <row r="7" spans="1:47" x14ac:dyDescent="0.3">
      <c r="A7" s="33"/>
      <c r="B7" s="135"/>
      <c r="C7" s="136"/>
      <c r="D7" s="137"/>
      <c r="E7" s="138"/>
      <c r="F7" s="137"/>
      <c r="G7" s="138"/>
      <c r="H7" s="45"/>
      <c r="I7" s="45"/>
      <c r="J7" s="45"/>
      <c r="K7" s="45"/>
      <c r="L7" s="45"/>
      <c r="M7" s="45"/>
      <c r="N7" s="45"/>
      <c r="O7" s="105"/>
      <c r="P7" s="137"/>
      <c r="Q7" s="138"/>
      <c r="R7" s="45"/>
      <c r="S7" s="45"/>
      <c r="T7" s="45"/>
      <c r="U7" s="45"/>
      <c r="V7" s="45"/>
      <c r="W7" s="45"/>
      <c r="X7" s="105"/>
      <c r="Y7" s="137"/>
      <c r="Z7" s="138"/>
      <c r="AA7" s="104"/>
      <c r="AB7" s="45"/>
      <c r="AC7" s="45"/>
      <c r="AD7" s="45"/>
      <c r="AE7" s="45"/>
      <c r="AF7" s="45"/>
      <c r="AG7" s="105"/>
      <c r="AH7" s="84"/>
      <c r="AI7" s="85"/>
      <c r="AJ7" s="85"/>
      <c r="AK7" s="85"/>
      <c r="AL7" s="85"/>
      <c r="AM7" s="85"/>
      <c r="AN7" s="86"/>
      <c r="AO7" s="84"/>
      <c r="AP7" s="85"/>
      <c r="AQ7" s="85"/>
      <c r="AR7" s="85"/>
      <c r="AS7" s="85"/>
      <c r="AT7" s="85"/>
      <c r="AU7" s="86"/>
    </row>
    <row r="8" spans="1:47" x14ac:dyDescent="0.3">
      <c r="A8" s="33">
        <v>0</v>
      </c>
      <c r="B8" s="126">
        <v>26372.760000000002</v>
      </c>
      <c r="C8" s="127"/>
      <c r="D8" s="126">
        <f t="shared" ref="D8:D35" si="0">B8*$O$2</f>
        <v>26900.215200000002</v>
      </c>
      <c r="E8" s="128">
        <f t="shared" ref="E8:E35" si="1">D8/40.3399</f>
        <v>666.83891630866719</v>
      </c>
      <c r="F8" s="126">
        <f t="shared" ref="F8:F35" si="2">B8/12*$O$2</f>
        <v>2241.6846</v>
      </c>
      <c r="G8" s="128">
        <f t="shared" ref="G8:G35" si="3">F8/40.3399</f>
        <v>55.569909692388926</v>
      </c>
      <c r="H8" s="46">
        <f>'L4'!$H$10</f>
        <v>1609.3</v>
      </c>
      <c r="I8" s="46">
        <f>GEW!$E$12+($F8-GEW!$E$12)*SUM(Fasering!$D$5)</f>
        <v>1716.7792493333334</v>
      </c>
      <c r="J8" s="46">
        <f>GEW!$E$12+($F8-GEW!$E$12)*SUM(Fasering!$D$5:$D$6)</f>
        <v>1852.5007150295773</v>
      </c>
      <c r="K8" s="46">
        <f>GEW!$E$12+($F8-GEW!$E$12)*SUM(Fasering!$D$5:$D$7)</f>
        <v>1930.3725033652579</v>
      </c>
      <c r="L8" s="46">
        <f>GEW!$E$12+($F8-GEW!$E$12)*SUM(Fasering!$D$5:$D$8)</f>
        <v>2008.2442917009382</v>
      </c>
      <c r="M8" s="46">
        <f>GEW!$E$12+($F8-GEW!$E$12)*SUM(Fasering!$D$5:$D$9)</f>
        <v>2086.1160800366188</v>
      </c>
      <c r="N8" s="46">
        <f>GEW!$E$12+($F8-GEW!$E$12)*SUM(Fasering!$D$5:$D$10)</f>
        <v>2163.8128116643197</v>
      </c>
      <c r="O8" s="101">
        <f>GEW!$E$12+($F8-GEW!$E$12)*SUM(Fasering!$D$5:$D$11)</f>
        <v>2241.6846</v>
      </c>
      <c r="P8" s="126">
        <f>((B8&lt;19968.2*1.2434)*913.03+(B8&gt;19968.2*1.2434)*(B8&lt;20424.71*1.2434)*(20424.71-B8/1.2434+456.51)+(B8&gt;20424.71*1.2434)*(B8&lt;22659.62*1.2434)*456.51+(B8&gt;22659.62*1.2434)*(B8&lt;23116.13*1.2434)*(23116.13-B8/1.2434))/12*Inhoud!$C$4</f>
        <v>48.245498499999997</v>
      </c>
      <c r="Q8" s="128">
        <f t="shared" ref="Q8" si="4">P8/40.3399</f>
        <v>1.1959746677607033</v>
      </c>
      <c r="R8" s="46">
        <f>$P8*SUM(Fasering!$D$5)</f>
        <v>0</v>
      </c>
      <c r="S8" s="46">
        <f>$P8*SUM(Fasering!$D$5:$D$6)</f>
        <v>12.474534240029346</v>
      </c>
      <c r="T8" s="46">
        <f>$P8*SUM(Fasering!$D$5:$D$7)</f>
        <v>19.631945080992917</v>
      </c>
      <c r="U8" s="46">
        <f>$P8*SUM(Fasering!$D$5:$D$8)</f>
        <v>26.789355921956485</v>
      </c>
      <c r="V8" s="46">
        <f>$P8*SUM(Fasering!$D$5:$D$9)</f>
        <v>33.946766762920056</v>
      </c>
      <c r="W8" s="46">
        <f>$P8*SUM(Fasering!$D$5:$D$10)</f>
        <v>41.088087659036432</v>
      </c>
      <c r="X8" s="101">
        <f>$P8*SUM(Fasering!$D$5:$D$11)</f>
        <v>48.245498499999997</v>
      </c>
      <c r="Y8" s="126">
        <f>((B8&lt;19968.2*1.2434)*456.51+(B8&gt;19968.2*1.2434)*(B8&lt;20196.46*1.2434)*(20196.46-B8/1.2434+228.26)+(B8&gt;20196.46*1.2434)*(B8&lt;22659.62*1.2434)*228.26+(B8&gt;22659.62*1.2434)*(B8&lt;22887.88*1.2434)*(22887.88-B8/1.2434))/12*Inhoud!$C$4</f>
        <v>24.123277666666663</v>
      </c>
      <c r="Z8" s="128">
        <f t="shared" ref="Z8" si="5">Y8/40.3399</f>
        <v>0.5980004329873565</v>
      </c>
      <c r="AA8" s="100">
        <f>$Y8*SUM(Fasering!$D$5)</f>
        <v>0</v>
      </c>
      <c r="AB8" s="46">
        <f>$Y8*SUM(Fasering!$D$5:$D$6)</f>
        <v>6.2374037493792001</v>
      </c>
      <c r="AC8" s="46">
        <f>$Y8*SUM(Fasering!$D$5:$D$7)</f>
        <v>9.8161875625669595</v>
      </c>
      <c r="AD8" s="46">
        <f>$Y8*SUM(Fasering!$D$5:$D$8)</f>
        <v>13.39497137575472</v>
      </c>
      <c r="AE8" s="46">
        <f>$Y8*SUM(Fasering!$D$5:$D$9)</f>
        <v>16.97375518894248</v>
      </c>
      <c r="AF8" s="46">
        <f>$Y8*SUM(Fasering!$D$5:$D$10)</f>
        <v>20.544493853478905</v>
      </c>
      <c r="AG8" s="101">
        <f>$Y8*SUM(Fasering!$D$5:$D$11)</f>
        <v>24.123277666666663</v>
      </c>
      <c r="AH8" s="5">
        <f>($AK$2+(I8+R8)*12*7.57%)*SUM(Fasering!$D$5)</f>
        <v>0</v>
      </c>
      <c r="AI8" s="9">
        <f>($AK$2+(J8+S8)*12*7.57%)*SUM(Fasering!$D$5:$D$6)</f>
        <v>471.28495159417099</v>
      </c>
      <c r="AJ8" s="9">
        <f>($AK$2+(K8+T8)*12*7.57%)*SUM(Fasering!$D$5:$D$7)</f>
        <v>773.12077248522587</v>
      </c>
      <c r="AK8" s="9">
        <f>($AK$2+(L8+U8)*12*7.57%)*SUM(Fasering!$D$5:$D$8)</f>
        <v>1097.8744690262754</v>
      </c>
      <c r="AL8" s="9">
        <f>($AK$2+(M8+V8)*12*7.57%)*SUM(Fasering!$D$5:$D$9)</f>
        <v>1445.54604121732</v>
      </c>
      <c r="AM8" s="9">
        <f>($AK$2+(N8+W8)*12*7.57%)*SUM(Fasering!$D$5:$D$10)</f>
        <v>1815.276697643882</v>
      </c>
      <c r="AN8" s="87">
        <f>($AK$2+(O8+X8)*12*7.57%)*SUM(Fasering!$D$5:$D$11)</f>
        <v>2208.7325014774001</v>
      </c>
      <c r="AO8" s="5">
        <f>($AK$2+(I8+AA8)*12*7.57%)*SUM(Fasering!$D$5)</f>
        <v>0</v>
      </c>
      <c r="AP8" s="9">
        <f>($AK$2+(J8+AB8)*12*7.57%)*SUM(Fasering!$D$5:$D$6)</f>
        <v>469.81997901065216</v>
      </c>
      <c r="AQ8" s="9">
        <f>($AK$2+(K8+AC8)*12*7.57%)*SUM(Fasering!$D$5:$D$7)</f>
        <v>769.49243664074652</v>
      </c>
      <c r="AR8" s="9">
        <f>($AK$2+(L8+AD8)*12*7.57%)*SUM(Fasering!$D$5:$D$8)</f>
        <v>1091.1182244468755</v>
      </c>
      <c r="AS8" s="9">
        <f>($AK$2+(M8+AE8)*12*7.57%)*SUM(Fasering!$D$5:$D$9)</f>
        <v>1434.6973424290395</v>
      </c>
      <c r="AT8" s="9">
        <f>($AK$2+(N8+AF8)*12*7.57%)*SUM(Fasering!$D$5:$D$10)</f>
        <v>1799.3834490859651</v>
      </c>
      <c r="AU8" s="87">
        <f>($AK$2+(O8+AG8)*12*7.57%)*SUM(Fasering!$D$5:$D$11)</f>
        <v>2186.8198760724003</v>
      </c>
    </row>
    <row r="9" spans="1:47" x14ac:dyDescent="0.3">
      <c r="A9" s="33">
        <f t="shared" ref="A9:A35" si="6">+A8+1</f>
        <v>1</v>
      </c>
      <c r="B9" s="126">
        <v>26851.919999999998</v>
      </c>
      <c r="C9" s="127"/>
      <c r="D9" s="126">
        <f t="shared" si="0"/>
        <v>27388.9584</v>
      </c>
      <c r="E9" s="128">
        <f t="shared" si="1"/>
        <v>678.95454376436237</v>
      </c>
      <c r="F9" s="126">
        <f t="shared" si="2"/>
        <v>2282.4132</v>
      </c>
      <c r="G9" s="128">
        <f t="shared" si="3"/>
        <v>56.579545313696862</v>
      </c>
      <c r="H9" s="46">
        <f>'L4'!$H$10</f>
        <v>1609.3</v>
      </c>
      <c r="I9" s="46">
        <f>GEW!$E$12+($F9-GEW!$E$12)*SUM(Fasering!$D$5)</f>
        <v>1716.7792493333334</v>
      </c>
      <c r="J9" s="46">
        <f>GEW!$E$12+($F9-GEW!$E$12)*SUM(Fasering!$D$5:$D$6)</f>
        <v>1863.0316522370863</v>
      </c>
      <c r="K9" s="46">
        <f>GEW!$E$12+($F9-GEW!$E$12)*SUM(Fasering!$D$5:$D$7)</f>
        <v>1946.9456897408888</v>
      </c>
      <c r="L9" s="46">
        <f>GEW!$E$12+($F9-GEW!$E$12)*SUM(Fasering!$D$5:$D$8)</f>
        <v>2030.8597272446914</v>
      </c>
      <c r="M9" s="46">
        <f>GEW!$E$12+($F9-GEW!$E$12)*SUM(Fasering!$D$5:$D$9)</f>
        <v>2114.7737647484942</v>
      </c>
      <c r="N9" s="46">
        <f>GEW!$E$12+($F9-GEW!$E$12)*SUM(Fasering!$D$5:$D$10)</f>
        <v>2198.4991624961976</v>
      </c>
      <c r="O9" s="101">
        <f>GEW!$E$12+($F9-GEW!$E$12)*SUM(Fasering!$D$5:$D$11)</f>
        <v>2282.4132</v>
      </c>
      <c r="P9" s="126">
        <f>((B9&lt;19968.2*1.2434)*913.03+(B9&gt;19968.2*1.2434)*(B9&lt;20424.71*1.2434)*(20424.71-B9/1.2434+456.51)+(B9&gt;20424.71*1.2434)*(B9&lt;22659.62*1.2434)*456.51+(B9&gt;22659.62*1.2434)*(B9&lt;23116.13*1.2434)*(23116.13-B9/1.2434))/12*Inhoud!$C$4</f>
        <v>48.245498499999997</v>
      </c>
      <c r="Q9" s="128">
        <f t="shared" ref="Q9:Q35" si="7">P9/40.3399</f>
        <v>1.1959746677607033</v>
      </c>
      <c r="R9" s="46">
        <f>$P9*SUM(Fasering!$D$5)</f>
        <v>0</v>
      </c>
      <c r="S9" s="46">
        <f>$P9*SUM(Fasering!$D$5:$D$6)</f>
        <v>12.474534240029346</v>
      </c>
      <c r="T9" s="46">
        <f>$P9*SUM(Fasering!$D$5:$D$7)</f>
        <v>19.631945080992917</v>
      </c>
      <c r="U9" s="46">
        <f>$P9*SUM(Fasering!$D$5:$D$8)</f>
        <v>26.789355921956485</v>
      </c>
      <c r="V9" s="46">
        <f>$P9*SUM(Fasering!$D$5:$D$9)</f>
        <v>33.946766762920056</v>
      </c>
      <c r="W9" s="46">
        <f>$P9*SUM(Fasering!$D$5:$D$10)</f>
        <v>41.088087659036432</v>
      </c>
      <c r="X9" s="101">
        <f>$P9*SUM(Fasering!$D$5:$D$11)</f>
        <v>48.245498499999997</v>
      </c>
      <c r="Y9" s="126">
        <f>((B9&lt;19968.2*1.2434)*456.51+(B9&gt;19968.2*1.2434)*(B9&lt;20196.46*1.2434)*(20196.46-B9/1.2434+228.26)+(B9&gt;20196.46*1.2434)*(B9&lt;22659.62*1.2434)*228.26+(B9&gt;22659.62*1.2434)*(B9&lt;22887.88*1.2434)*(22887.88-B9/1.2434))/12*Inhoud!$C$4</f>
        <v>24.123277666666663</v>
      </c>
      <c r="Z9" s="128">
        <f t="shared" ref="Z9:Z35" si="8">Y9/40.3399</f>
        <v>0.5980004329873565</v>
      </c>
      <c r="AA9" s="100">
        <f>$Y9*SUM(Fasering!$D$5)</f>
        <v>0</v>
      </c>
      <c r="AB9" s="46">
        <f>$Y9*SUM(Fasering!$D$5:$D$6)</f>
        <v>6.2374037493792001</v>
      </c>
      <c r="AC9" s="46">
        <f>$Y9*SUM(Fasering!$D$5:$D$7)</f>
        <v>9.8161875625669595</v>
      </c>
      <c r="AD9" s="46">
        <f>$Y9*SUM(Fasering!$D$5:$D$8)</f>
        <v>13.39497137575472</v>
      </c>
      <c r="AE9" s="46">
        <f>$Y9*SUM(Fasering!$D$5:$D$9)</f>
        <v>16.97375518894248</v>
      </c>
      <c r="AF9" s="46">
        <f>$Y9*SUM(Fasering!$D$5:$D$10)</f>
        <v>20.544493853478905</v>
      </c>
      <c r="AG9" s="101">
        <f>$Y9*SUM(Fasering!$D$5:$D$11)</f>
        <v>24.123277666666663</v>
      </c>
      <c r="AH9" s="5">
        <f>($AK$2+(I9+R9)*12*7.57%)*SUM(Fasering!$D$5)</f>
        <v>0</v>
      </c>
      <c r="AI9" s="9">
        <f>($AK$2+(J9+S9)*12*7.57%)*SUM(Fasering!$D$5:$D$6)</f>
        <v>473.75845031459784</v>
      </c>
      <c r="AJ9" s="9">
        <f>($AK$2+(K9+T9)*12*7.57%)*SUM(Fasering!$D$5:$D$7)</f>
        <v>779.24695134315493</v>
      </c>
      <c r="AK9" s="9">
        <f>($AK$2+(L9+U9)*12*7.57%)*SUM(Fasering!$D$5:$D$8)</f>
        <v>1109.2818922845975</v>
      </c>
      <c r="AL9" s="9">
        <f>($AK$2+(M9+V9)*12*7.57%)*SUM(Fasering!$D$5:$D$9)</f>
        <v>1463.8632731389259</v>
      </c>
      <c r="AM9" s="9">
        <f>($AK$2+(N9+W9)*12*7.57%)*SUM(Fasering!$D$5:$D$10)</f>
        <v>1842.1112817266833</v>
      </c>
      <c r="AN9" s="87">
        <f>($AK$2+(O9+X9)*12*7.57%)*SUM(Fasering!$D$5:$D$11)</f>
        <v>2245.7303617174002</v>
      </c>
      <c r="AO9" s="5">
        <f>($AK$2+(I9+AA9)*12*7.57%)*SUM(Fasering!$D$5)</f>
        <v>0</v>
      </c>
      <c r="AP9" s="9">
        <f>($AK$2+(J9+AB9)*12*7.57%)*SUM(Fasering!$D$5:$D$6)</f>
        <v>472.29347773107901</v>
      </c>
      <c r="AQ9" s="9">
        <f>($AK$2+(K9+AC9)*12*7.57%)*SUM(Fasering!$D$5:$D$7)</f>
        <v>775.61861549867558</v>
      </c>
      <c r="AR9" s="9">
        <f>($AK$2+(L9+AD9)*12*7.57%)*SUM(Fasering!$D$5:$D$8)</f>
        <v>1102.5256477051976</v>
      </c>
      <c r="AS9" s="9">
        <f>($AK$2+(M9+AE9)*12*7.57%)*SUM(Fasering!$D$5:$D$9)</f>
        <v>1453.0145743506453</v>
      </c>
      <c r="AT9" s="9">
        <f>($AK$2+(N9+AF9)*12*7.57%)*SUM(Fasering!$D$5:$D$10)</f>
        <v>1826.2180331687659</v>
      </c>
      <c r="AU9" s="87">
        <f>($AK$2+(O9+AG9)*12*7.57%)*SUM(Fasering!$D$5:$D$11)</f>
        <v>2223.8177363124</v>
      </c>
    </row>
    <row r="10" spans="1:47" x14ac:dyDescent="0.3">
      <c r="A10" s="33">
        <f t="shared" si="6"/>
        <v>2</v>
      </c>
      <c r="B10" s="126">
        <v>27588</v>
      </c>
      <c r="C10" s="127"/>
      <c r="D10" s="126">
        <f t="shared" si="0"/>
        <v>28139.760000000002</v>
      </c>
      <c r="E10" s="128">
        <f t="shared" si="1"/>
        <v>697.56642926730115</v>
      </c>
      <c r="F10" s="126">
        <f t="shared" si="2"/>
        <v>2344.98</v>
      </c>
      <c r="G10" s="128">
        <f t="shared" si="3"/>
        <v>58.130535772275095</v>
      </c>
      <c r="H10" s="46">
        <f>'L4'!$H$10</f>
        <v>1609.3</v>
      </c>
      <c r="I10" s="46">
        <f>GEW!$E$12+($F10-GEW!$E$12)*SUM(Fasering!$D$5)</f>
        <v>1716.7792493333334</v>
      </c>
      <c r="J10" s="46">
        <f>GEW!$E$12+($F10-GEW!$E$12)*SUM(Fasering!$D$5:$D$6)</f>
        <v>1879.2091550747668</v>
      </c>
      <c r="K10" s="46">
        <f>GEW!$E$12+($F10-GEW!$E$12)*SUM(Fasering!$D$5:$D$7)</f>
        <v>1972.4052252350339</v>
      </c>
      <c r="L10" s="46">
        <f>GEW!$E$12+($F10-GEW!$E$12)*SUM(Fasering!$D$5:$D$8)</f>
        <v>2065.6012953953009</v>
      </c>
      <c r="M10" s="46">
        <f>GEW!$E$12+($F10-GEW!$E$12)*SUM(Fasering!$D$5:$D$9)</f>
        <v>2158.7973655555675</v>
      </c>
      <c r="N10" s="46">
        <f>GEW!$E$12+($F10-GEW!$E$12)*SUM(Fasering!$D$5:$D$10)</f>
        <v>2251.783929839733</v>
      </c>
      <c r="O10" s="101">
        <f>GEW!$E$12+($F10-GEW!$E$12)*SUM(Fasering!$D$5:$D$11)</f>
        <v>2344.98</v>
      </c>
      <c r="P10" s="126">
        <f>((B10&lt;19968.2*1.2434)*913.03+(B10&gt;19968.2*1.2434)*(B10&lt;20424.71*1.2434)*(20424.71-B10/1.2434+456.51)+(B10&gt;20424.71*1.2434)*(B10&lt;22659.62*1.2434)*456.51+(B10&gt;22659.62*1.2434)*(B10&lt;23116.13*1.2434)*(23116.13-B10/1.2434))/12*Inhoud!$C$4</f>
        <v>48.245498499999997</v>
      </c>
      <c r="Q10" s="128">
        <f t="shared" si="7"/>
        <v>1.1959746677607033</v>
      </c>
      <c r="R10" s="46">
        <f>$P10*SUM(Fasering!$D$5)</f>
        <v>0</v>
      </c>
      <c r="S10" s="46">
        <f>$P10*SUM(Fasering!$D$5:$D$6)</f>
        <v>12.474534240029346</v>
      </c>
      <c r="T10" s="46">
        <f>$P10*SUM(Fasering!$D$5:$D$7)</f>
        <v>19.631945080992917</v>
      </c>
      <c r="U10" s="46">
        <f>$P10*SUM(Fasering!$D$5:$D$8)</f>
        <v>26.789355921956485</v>
      </c>
      <c r="V10" s="46">
        <f>$P10*SUM(Fasering!$D$5:$D$9)</f>
        <v>33.946766762920056</v>
      </c>
      <c r="W10" s="46">
        <f>$P10*SUM(Fasering!$D$5:$D$10)</f>
        <v>41.088087659036432</v>
      </c>
      <c r="X10" s="101">
        <f>$P10*SUM(Fasering!$D$5:$D$11)</f>
        <v>48.245498499999997</v>
      </c>
      <c r="Y10" s="126">
        <f>((B10&lt;19968.2*1.2434)*456.51+(B10&gt;19968.2*1.2434)*(B10&lt;20196.46*1.2434)*(20196.46-B10/1.2434+228.26)+(B10&gt;20196.46*1.2434)*(B10&lt;22659.62*1.2434)*228.26+(B10&gt;22659.62*1.2434)*(B10&lt;22887.88*1.2434)*(22887.88-B10/1.2434))/12*Inhoud!$C$4</f>
        <v>24.123277666666663</v>
      </c>
      <c r="Z10" s="128">
        <f t="shared" si="8"/>
        <v>0.5980004329873565</v>
      </c>
      <c r="AA10" s="100">
        <f>$Y10*SUM(Fasering!$D$5)</f>
        <v>0</v>
      </c>
      <c r="AB10" s="46">
        <f>$Y10*SUM(Fasering!$D$5:$D$6)</f>
        <v>6.2374037493792001</v>
      </c>
      <c r="AC10" s="46">
        <f>$Y10*SUM(Fasering!$D$5:$D$7)</f>
        <v>9.8161875625669595</v>
      </c>
      <c r="AD10" s="46">
        <f>$Y10*SUM(Fasering!$D$5:$D$8)</f>
        <v>13.39497137575472</v>
      </c>
      <c r="AE10" s="46">
        <f>$Y10*SUM(Fasering!$D$5:$D$9)</f>
        <v>16.97375518894248</v>
      </c>
      <c r="AF10" s="46">
        <f>$Y10*SUM(Fasering!$D$5:$D$10)</f>
        <v>20.544493853478905</v>
      </c>
      <c r="AG10" s="101">
        <f>$Y10*SUM(Fasering!$D$5:$D$11)</f>
        <v>24.123277666666663</v>
      </c>
      <c r="AH10" s="5">
        <f>($AK$2+(I10+R10)*12*7.57%)*SUM(Fasering!$D$5)</f>
        <v>0</v>
      </c>
      <c r="AI10" s="9">
        <f>($AK$2+(J10+S10)*12*7.57%)*SUM(Fasering!$D$5:$D$6)</f>
        <v>477.55821018214073</v>
      </c>
      <c r="AJ10" s="9">
        <f>($AK$2+(K10+T10)*12*7.57%)*SUM(Fasering!$D$5:$D$7)</f>
        <v>788.65791580960536</v>
      </c>
      <c r="AK10" s="9">
        <f>($AK$2+(L10+U10)*12*7.57%)*SUM(Fasering!$D$5:$D$8)</f>
        <v>1126.8058427645747</v>
      </c>
      <c r="AL10" s="9">
        <f>($AK$2+(M10+V10)*12*7.57%)*SUM(Fasering!$D$5:$D$9)</f>
        <v>1492.0019910470478</v>
      </c>
      <c r="AM10" s="9">
        <f>($AK$2+(N10+W10)*12*7.57%)*SUM(Fasering!$D$5:$D$10)</f>
        <v>1883.3342566237277</v>
      </c>
      <c r="AN10" s="87">
        <f>($AK$2+(O10+X10)*12*7.57%)*SUM(Fasering!$D$5:$D$11)</f>
        <v>2302.5660428373999</v>
      </c>
      <c r="AO10" s="5">
        <f>($AK$2+(I10+AA10)*12*7.57%)*SUM(Fasering!$D$5)</f>
        <v>0</v>
      </c>
      <c r="AP10" s="9">
        <f>($AK$2+(J10+AB10)*12*7.57%)*SUM(Fasering!$D$5:$D$6)</f>
        <v>476.09323759862195</v>
      </c>
      <c r="AQ10" s="9">
        <f>($AK$2+(K10+AC10)*12*7.57%)*SUM(Fasering!$D$5:$D$7)</f>
        <v>785.02957996512612</v>
      </c>
      <c r="AR10" s="9">
        <f>($AK$2+(L10+AD10)*12*7.57%)*SUM(Fasering!$D$5:$D$8)</f>
        <v>1120.0495981851748</v>
      </c>
      <c r="AS10" s="9">
        <f>($AK$2+(M10+AE10)*12*7.57%)*SUM(Fasering!$D$5:$D$9)</f>
        <v>1481.1532922587671</v>
      </c>
      <c r="AT10" s="9">
        <f>($AK$2+(N10+AF10)*12*7.57%)*SUM(Fasering!$D$5:$D$10)</f>
        <v>1867.4410080658108</v>
      </c>
      <c r="AU10" s="87">
        <f>($AK$2+(O10+AG10)*12*7.57%)*SUM(Fasering!$D$5:$D$11)</f>
        <v>2280.6534174323997</v>
      </c>
    </row>
    <row r="11" spans="1:47" x14ac:dyDescent="0.3">
      <c r="A11" s="33">
        <f t="shared" si="6"/>
        <v>3</v>
      </c>
      <c r="B11" s="126">
        <v>28581.48</v>
      </c>
      <c r="C11" s="127"/>
      <c r="D11" s="126">
        <f t="shared" si="0"/>
        <v>29153.1096</v>
      </c>
      <c r="E11" s="128">
        <f t="shared" si="1"/>
        <v>722.68670968445633</v>
      </c>
      <c r="F11" s="126">
        <f t="shared" si="2"/>
        <v>2429.4258</v>
      </c>
      <c r="G11" s="128">
        <f t="shared" si="3"/>
        <v>60.223892473704694</v>
      </c>
      <c r="H11" s="46">
        <f>'L4'!$H$10</f>
        <v>1609.3</v>
      </c>
      <c r="I11" s="46">
        <f>GEW!$E$12+($F11-GEW!$E$12)*SUM(Fasering!$D$5)</f>
        <v>1716.7792493333334</v>
      </c>
      <c r="J11" s="46">
        <f>GEW!$E$12+($F11-GEW!$E$12)*SUM(Fasering!$D$5:$D$6)</f>
        <v>1901.0437729412745</v>
      </c>
      <c r="K11" s="46">
        <f>GEW!$E$12+($F11-GEW!$E$12)*SUM(Fasering!$D$5:$D$7)</f>
        <v>2006.7677120879889</v>
      </c>
      <c r="L11" s="46">
        <f>GEW!$E$12+($F11-GEW!$E$12)*SUM(Fasering!$D$5:$D$8)</f>
        <v>2112.4916512347031</v>
      </c>
      <c r="M11" s="46">
        <f>GEW!$E$12+($F11-GEW!$E$12)*SUM(Fasering!$D$5:$D$9)</f>
        <v>2218.2155903814173</v>
      </c>
      <c r="N11" s="46">
        <f>GEW!$E$12+($F11-GEW!$E$12)*SUM(Fasering!$D$5:$D$10)</f>
        <v>2323.7018608532858</v>
      </c>
      <c r="O11" s="101">
        <f>GEW!$E$12+($F11-GEW!$E$12)*SUM(Fasering!$D$5:$D$11)</f>
        <v>2429.4258</v>
      </c>
      <c r="P11" s="126">
        <f>((B11&lt;19968.2*1.2434)*913.03+(B11&gt;19968.2*1.2434)*(B11&lt;20424.71*1.2434)*(20424.71-B11/1.2434+456.51)+(B11&gt;20424.71*1.2434)*(B11&lt;22659.62*1.2434)*456.51+(B11&gt;22659.62*1.2434)*(B11&lt;23116.13*1.2434)*(23116.13-B11/1.2434))/12*Inhoud!$C$4</f>
        <v>13.694129300332575</v>
      </c>
      <c r="Q11" s="128">
        <f t="shared" si="7"/>
        <v>0.33946859809599367</v>
      </c>
      <c r="R11" s="46">
        <f>$P11*SUM(Fasering!$D$5)</f>
        <v>0</v>
      </c>
      <c r="S11" s="46">
        <f>$P11*SUM(Fasering!$D$5:$D$6)</f>
        <v>3.5408046378541997</v>
      </c>
      <c r="T11" s="46">
        <f>$P11*SUM(Fasering!$D$5:$D$7)</f>
        <v>5.5723829728103045</v>
      </c>
      <c r="U11" s="46">
        <f>$P11*SUM(Fasering!$D$5:$D$8)</f>
        <v>7.6039613077664088</v>
      </c>
      <c r="V11" s="46">
        <f>$P11*SUM(Fasering!$D$5:$D$9)</f>
        <v>9.6355396427225131</v>
      </c>
      <c r="W11" s="46">
        <f>$P11*SUM(Fasering!$D$5:$D$10)</f>
        <v>11.662550965376472</v>
      </c>
      <c r="X11" s="101">
        <f>$P11*SUM(Fasering!$D$5:$D$11)</f>
        <v>13.694129300332575</v>
      </c>
      <c r="Y11" s="126">
        <f>((B11&lt;19968.2*1.2434)*456.51+(B11&gt;19968.2*1.2434)*(B11&lt;20196.46*1.2434)*(20196.46-B11/1.2434+228.26)+(B11&gt;20196.46*1.2434)*(B11&lt;22659.62*1.2434)*228.26+(B11&gt;22659.62*1.2434)*(B11&lt;22887.88*1.2434)*(22887.88-B11/1.2434))/12*Inhoud!$C$4</f>
        <v>0</v>
      </c>
      <c r="Z11" s="128">
        <f t="shared" si="8"/>
        <v>0</v>
      </c>
      <c r="AA11" s="100">
        <f>$Y11*SUM(Fasering!$D$5)</f>
        <v>0</v>
      </c>
      <c r="AB11" s="46">
        <f>$Y11*SUM(Fasering!$D$5:$D$6)</f>
        <v>0</v>
      </c>
      <c r="AC11" s="46">
        <f>$Y11*SUM(Fasering!$D$5:$D$7)</f>
        <v>0</v>
      </c>
      <c r="AD11" s="46">
        <f>$Y11*SUM(Fasering!$D$5:$D$8)</f>
        <v>0</v>
      </c>
      <c r="AE11" s="46">
        <f>$Y11*SUM(Fasering!$D$5:$D$9)</f>
        <v>0</v>
      </c>
      <c r="AF11" s="46">
        <f>$Y11*SUM(Fasering!$D$5:$D$10)</f>
        <v>0</v>
      </c>
      <c r="AG11" s="101">
        <f>$Y11*SUM(Fasering!$D$5:$D$11)</f>
        <v>0</v>
      </c>
      <c r="AH11" s="5">
        <f>($AK$2+(I11+R11)*12*7.57%)*SUM(Fasering!$D$5)</f>
        <v>0</v>
      </c>
      <c r="AI11" s="9">
        <f>($AK$2+(J11+S11)*12*7.57%)*SUM(Fasering!$D$5:$D$6)</f>
        <v>480.58836124898448</v>
      </c>
      <c r="AJ11" s="9">
        <f>($AK$2+(K11+T11)*12*7.57%)*SUM(Fasering!$D$5:$D$7)</f>
        <v>796.16277006674682</v>
      </c>
      <c r="AK11" s="9">
        <f>($AK$2+(L11+U11)*12*7.57%)*SUM(Fasering!$D$5:$D$8)</f>
        <v>1140.780467239083</v>
      </c>
      <c r="AL11" s="9">
        <f>($AK$2+(M11+V11)*12*7.57%)*SUM(Fasering!$D$5:$D$9)</f>
        <v>1514.4414527659924</v>
      </c>
      <c r="AM11" s="9">
        <f>($AK$2+(N11+W11)*12*7.57%)*SUM(Fasering!$D$5:$D$10)</f>
        <v>1916.2078711986217</v>
      </c>
      <c r="AN11" s="87">
        <f>($AK$2+(O11+X11)*12*7.57%)*SUM(Fasering!$D$5:$D$11)</f>
        <v>2347.8901437764221</v>
      </c>
      <c r="AO11" s="5">
        <f>($AK$2+(I11+AA11)*12*7.57%)*SUM(Fasering!$D$5)</f>
        <v>0</v>
      </c>
      <c r="AP11" s="9">
        <f>($AK$2+(J11+AB11)*12*7.57%)*SUM(Fasering!$D$5:$D$6)</f>
        <v>479.75669968188583</v>
      </c>
      <c r="AQ11" s="9">
        <f>($AK$2+(K11+AC11)*12*7.57%)*SUM(Fasering!$D$5:$D$7)</f>
        <v>794.1029721508487</v>
      </c>
      <c r="AR11" s="9">
        <f>($AK$2+(L11+AD11)*12*7.57%)*SUM(Fasering!$D$5:$D$8)</f>
        <v>1136.9449627266988</v>
      </c>
      <c r="AS11" s="9">
        <f>($AK$2+(M11+AE11)*12*7.57%)*SUM(Fasering!$D$5:$D$9)</f>
        <v>1508.282671409436</v>
      </c>
      <c r="AT11" s="9">
        <f>($AK$2+(N11+AF11)*12*7.57%)*SUM(Fasering!$D$5:$D$10)</f>
        <v>1907.1853105373045</v>
      </c>
      <c r="AU11" s="87">
        <f>($AK$2+(O11+AG11)*12*7.57%)*SUM(Fasering!$D$5:$D$11)</f>
        <v>2335.4503967199998</v>
      </c>
    </row>
    <row r="12" spans="1:47" x14ac:dyDescent="0.3">
      <c r="A12" s="33">
        <f t="shared" si="6"/>
        <v>4</v>
      </c>
      <c r="B12" s="126">
        <v>29569.08</v>
      </c>
      <c r="C12" s="127"/>
      <c r="D12" s="126">
        <f t="shared" si="0"/>
        <v>30160.461600000002</v>
      </c>
      <c r="E12" s="128">
        <f t="shared" si="1"/>
        <v>747.65831348119366</v>
      </c>
      <c r="F12" s="126">
        <f t="shared" si="2"/>
        <v>2513.3718000000003</v>
      </c>
      <c r="G12" s="128">
        <f t="shared" si="3"/>
        <v>62.304859456766138</v>
      </c>
      <c r="H12" s="46">
        <f>'L4'!$H$10</f>
        <v>1609.3</v>
      </c>
      <c r="I12" s="46">
        <f>GEW!$E$12+($F12-GEW!$E$12)*SUM(Fasering!$D$5)</f>
        <v>1716.7792493333334</v>
      </c>
      <c r="J12" s="46">
        <f>GEW!$E$12+($F12-GEW!$E$12)*SUM(Fasering!$D$5:$D$6)</f>
        <v>1922.7491606742567</v>
      </c>
      <c r="K12" s="46">
        <f>GEW!$E$12+($F12-GEW!$E$12)*SUM(Fasering!$D$5:$D$7)</f>
        <v>2040.9268214973163</v>
      </c>
      <c r="L12" s="46">
        <f>GEW!$E$12+($F12-GEW!$E$12)*SUM(Fasering!$D$5:$D$8)</f>
        <v>2159.1044823203756</v>
      </c>
      <c r="M12" s="46">
        <f>GEW!$E$12+($F12-GEW!$E$12)*SUM(Fasering!$D$5:$D$9)</f>
        <v>2277.282143143435</v>
      </c>
      <c r="N12" s="46">
        <f>GEW!$E$12+($F12-GEW!$E$12)*SUM(Fasering!$D$5:$D$10)</f>
        <v>2395.194139176941</v>
      </c>
      <c r="O12" s="101">
        <f>GEW!$E$12+($F12-GEW!$E$12)*SUM(Fasering!$D$5:$D$11)</f>
        <v>2513.3718000000003</v>
      </c>
      <c r="P12" s="126">
        <f>((B12&lt;19968.2*1.2434)*913.03+(B12&gt;19968.2*1.2434)*(B12&lt;20424.71*1.2434)*(20424.71-B12/1.2434+456.51)+(B12&gt;20424.71*1.2434)*(B12&lt;22659.62*1.2434)*456.51+(B12&gt;22659.62*1.2434)*(B12&lt;23116.13*1.2434)*(23116.13-B12/1.2434))/12*Inhoud!$C$4</f>
        <v>0</v>
      </c>
      <c r="Q12" s="128">
        <f t="shared" si="7"/>
        <v>0</v>
      </c>
      <c r="R12" s="46">
        <f>$P12*SUM(Fasering!$D$5)</f>
        <v>0</v>
      </c>
      <c r="S12" s="46">
        <f>$P12*SUM(Fasering!$D$5:$D$6)</f>
        <v>0</v>
      </c>
      <c r="T12" s="46">
        <f>$P12*SUM(Fasering!$D$5:$D$7)</f>
        <v>0</v>
      </c>
      <c r="U12" s="46">
        <f>$P12*SUM(Fasering!$D$5:$D$8)</f>
        <v>0</v>
      </c>
      <c r="V12" s="46">
        <f>$P12*SUM(Fasering!$D$5:$D$9)</f>
        <v>0</v>
      </c>
      <c r="W12" s="46">
        <f>$P12*SUM(Fasering!$D$5:$D$10)</f>
        <v>0</v>
      </c>
      <c r="X12" s="101">
        <f>$P12*SUM(Fasering!$D$5:$D$11)</f>
        <v>0</v>
      </c>
      <c r="Y12" s="126">
        <f>((B12&lt;19968.2*1.2434)*456.51+(B12&gt;19968.2*1.2434)*(B12&lt;20196.46*1.2434)*(20196.46-B12/1.2434+228.26)+(B12&gt;20196.46*1.2434)*(B12&lt;22659.62*1.2434)*228.26+(B12&gt;22659.62*1.2434)*(B12&lt;22887.88*1.2434)*(22887.88-B12/1.2434))/12*Inhoud!$C$4</f>
        <v>0</v>
      </c>
      <c r="Z12" s="128">
        <f t="shared" si="8"/>
        <v>0</v>
      </c>
      <c r="AA12" s="100">
        <f>$Y12*SUM(Fasering!$D$5)</f>
        <v>0</v>
      </c>
      <c r="AB12" s="46">
        <f>$Y12*SUM(Fasering!$D$5:$D$6)</f>
        <v>0</v>
      </c>
      <c r="AC12" s="46">
        <f>$Y12*SUM(Fasering!$D$5:$D$7)</f>
        <v>0</v>
      </c>
      <c r="AD12" s="46">
        <f>$Y12*SUM(Fasering!$D$5:$D$8)</f>
        <v>0</v>
      </c>
      <c r="AE12" s="46">
        <f>$Y12*SUM(Fasering!$D$5:$D$9)</f>
        <v>0</v>
      </c>
      <c r="AF12" s="46">
        <f>$Y12*SUM(Fasering!$D$5:$D$10)</f>
        <v>0</v>
      </c>
      <c r="AG12" s="101">
        <f>$Y12*SUM(Fasering!$D$5:$D$11)</f>
        <v>0</v>
      </c>
      <c r="AH12" s="5">
        <f>($AK$2+(I12+R12)*12*7.57%)*SUM(Fasering!$D$5)</f>
        <v>0</v>
      </c>
      <c r="AI12" s="9">
        <f>($AK$2+(J12+S12)*12*7.57%)*SUM(Fasering!$D$5:$D$6)</f>
        <v>484.85484505356459</v>
      </c>
      <c r="AJ12" s="9">
        <f>($AK$2+(K12+T12)*12*7.57%)*SUM(Fasering!$D$5:$D$7)</f>
        <v>806.72968189308676</v>
      </c>
      <c r="AK12" s="9">
        <f>($AK$2+(L12+U12)*12*7.57%)*SUM(Fasering!$D$5:$D$8)</f>
        <v>1160.4568819393187</v>
      </c>
      <c r="AL12" s="9">
        <f>($AK$2+(M12+V12)*12*7.57%)*SUM(Fasering!$D$5:$D$9)</f>
        <v>1546.0364451922601</v>
      </c>
      <c r="AM12" s="9">
        <f>($AK$2+(N12+W12)*12*7.57%)*SUM(Fasering!$D$5:$D$10)</f>
        <v>1962.4942579456322</v>
      </c>
      <c r="AN12" s="87">
        <f>($AK$2+(O12+X12)*12*7.57%)*SUM(Fasering!$D$5:$D$11)</f>
        <v>2411.7069431200002</v>
      </c>
      <c r="AO12" s="5">
        <f>($AK$2+(I12+AA12)*12*7.57%)*SUM(Fasering!$D$5)</f>
        <v>0</v>
      </c>
      <c r="AP12" s="9">
        <f>($AK$2+(J12+AB12)*12*7.57%)*SUM(Fasering!$D$5:$D$6)</f>
        <v>484.85484505356459</v>
      </c>
      <c r="AQ12" s="9">
        <f>($AK$2+(K12+AC12)*12*7.57%)*SUM(Fasering!$D$5:$D$7)</f>
        <v>806.72968189308676</v>
      </c>
      <c r="AR12" s="9">
        <f>($AK$2+(L12+AD12)*12*7.57%)*SUM(Fasering!$D$5:$D$8)</f>
        <v>1160.4568819393187</v>
      </c>
      <c r="AS12" s="9">
        <f>($AK$2+(M12+AE12)*12*7.57%)*SUM(Fasering!$D$5:$D$9)</f>
        <v>1546.0364451922601</v>
      </c>
      <c r="AT12" s="9">
        <f>($AK$2+(N12+AF12)*12*7.57%)*SUM(Fasering!$D$5:$D$10)</f>
        <v>1962.4942579456322</v>
      </c>
      <c r="AU12" s="87">
        <f>($AK$2+(O12+AG12)*12*7.57%)*SUM(Fasering!$D$5:$D$11)</f>
        <v>2411.7069431200002</v>
      </c>
    </row>
    <row r="13" spans="1:47" x14ac:dyDescent="0.3">
      <c r="A13" s="33">
        <f t="shared" si="6"/>
        <v>5</v>
      </c>
      <c r="B13" s="126">
        <v>29579.040000000001</v>
      </c>
      <c r="C13" s="127"/>
      <c r="D13" s="126">
        <f t="shared" si="0"/>
        <v>30170.620800000001</v>
      </c>
      <c r="E13" s="128">
        <f t="shared" si="1"/>
        <v>747.91015347088126</v>
      </c>
      <c r="F13" s="126">
        <f t="shared" si="2"/>
        <v>2514.2184000000002</v>
      </c>
      <c r="G13" s="128">
        <f t="shared" si="3"/>
        <v>62.325846122573438</v>
      </c>
      <c r="H13" s="46">
        <f>'L4'!$H$10</f>
        <v>1609.3</v>
      </c>
      <c r="I13" s="46">
        <f>GEW!$E$12+($F13-GEW!$E$12)*SUM(Fasering!$D$5)</f>
        <v>1716.7792493333334</v>
      </c>
      <c r="J13" s="46">
        <f>GEW!$E$12+($F13-GEW!$E$12)*SUM(Fasering!$D$5:$D$6)</f>
        <v>1922.9680606963511</v>
      </c>
      <c r="K13" s="46">
        <f>GEW!$E$12+($F13-GEW!$E$12)*SUM(Fasering!$D$5:$D$7)</f>
        <v>2041.2713179834614</v>
      </c>
      <c r="L13" s="46">
        <f>GEW!$E$12+($F13-GEW!$E$12)*SUM(Fasering!$D$5:$D$8)</f>
        <v>2159.5745752705711</v>
      </c>
      <c r="M13" s="46">
        <f>GEW!$E$12+($F13-GEW!$E$12)*SUM(Fasering!$D$5:$D$9)</f>
        <v>2277.8778325576814</v>
      </c>
      <c r="N13" s="46">
        <f>GEW!$E$12+($F13-GEW!$E$12)*SUM(Fasering!$D$5:$D$10)</f>
        <v>2395.91514271289</v>
      </c>
      <c r="O13" s="101">
        <f>GEW!$E$12+($F13-GEW!$E$12)*SUM(Fasering!$D$5:$D$11)</f>
        <v>2514.2184000000002</v>
      </c>
      <c r="P13" s="126">
        <f>((B13&lt;19968.2*1.2434)*913.03+(B13&gt;19968.2*1.2434)*(B13&lt;20424.71*1.2434)*(20424.71-B13/1.2434+456.51)+(B13&gt;20424.71*1.2434)*(B13&lt;22659.62*1.2434)*456.51+(B13&gt;22659.62*1.2434)*(B13&lt;23116.13*1.2434)*(23116.13-B13/1.2434))/12*Inhoud!$C$4</f>
        <v>0</v>
      </c>
      <c r="Q13" s="128">
        <f t="shared" si="7"/>
        <v>0</v>
      </c>
      <c r="R13" s="46">
        <f>$P13*SUM(Fasering!$D$5)</f>
        <v>0</v>
      </c>
      <c r="S13" s="46">
        <f>$P13*SUM(Fasering!$D$5:$D$6)</f>
        <v>0</v>
      </c>
      <c r="T13" s="46">
        <f>$P13*SUM(Fasering!$D$5:$D$7)</f>
        <v>0</v>
      </c>
      <c r="U13" s="46">
        <f>$P13*SUM(Fasering!$D$5:$D$8)</f>
        <v>0</v>
      </c>
      <c r="V13" s="46">
        <f>$P13*SUM(Fasering!$D$5:$D$9)</f>
        <v>0</v>
      </c>
      <c r="W13" s="46">
        <f>$P13*SUM(Fasering!$D$5:$D$10)</f>
        <v>0</v>
      </c>
      <c r="X13" s="101">
        <f>$P13*SUM(Fasering!$D$5:$D$11)</f>
        <v>0</v>
      </c>
      <c r="Y13" s="126">
        <f>((B13&lt;19968.2*1.2434)*456.51+(B13&gt;19968.2*1.2434)*(B13&lt;20196.46*1.2434)*(20196.46-B13/1.2434+228.26)+(B13&gt;20196.46*1.2434)*(B13&lt;22659.62*1.2434)*228.26+(B13&gt;22659.62*1.2434)*(B13&lt;22887.88*1.2434)*(22887.88-B13/1.2434))/12*Inhoud!$C$4</f>
        <v>0</v>
      </c>
      <c r="Z13" s="128">
        <f t="shared" si="8"/>
        <v>0</v>
      </c>
      <c r="AA13" s="100">
        <f>$Y13*SUM(Fasering!$D$5)</f>
        <v>0</v>
      </c>
      <c r="AB13" s="46">
        <f>$Y13*SUM(Fasering!$D$5:$D$6)</f>
        <v>0</v>
      </c>
      <c r="AC13" s="46">
        <f>$Y13*SUM(Fasering!$D$5:$D$7)</f>
        <v>0</v>
      </c>
      <c r="AD13" s="46">
        <f>$Y13*SUM(Fasering!$D$5:$D$8)</f>
        <v>0</v>
      </c>
      <c r="AE13" s="46">
        <f>$Y13*SUM(Fasering!$D$5:$D$9)</f>
        <v>0</v>
      </c>
      <c r="AF13" s="46">
        <f>$Y13*SUM(Fasering!$D$5:$D$10)</f>
        <v>0</v>
      </c>
      <c r="AG13" s="101">
        <f>$Y13*SUM(Fasering!$D$5:$D$11)</f>
        <v>0</v>
      </c>
      <c r="AH13" s="5">
        <f>($AK$2+(I13+R13)*12*7.57%)*SUM(Fasering!$D$5)</f>
        <v>0</v>
      </c>
      <c r="AI13" s="9">
        <f>($AK$2+(J13+S13)*12*7.57%)*SUM(Fasering!$D$5:$D$6)</f>
        <v>484.90626012839442</v>
      </c>
      <c r="AJ13" s="9">
        <f>($AK$2+(K13+T13)*12*7.57%)*SUM(Fasering!$D$5:$D$7)</f>
        <v>806.85702295124065</v>
      </c>
      <c r="AK13" s="9">
        <f>($AK$2+(L13+U13)*12*7.57%)*SUM(Fasering!$D$5:$D$8)</f>
        <v>1160.6940009301625</v>
      </c>
      <c r="AL13" s="9">
        <f>($AK$2+(M13+V13)*12*7.57%)*SUM(Fasering!$D$5:$D$9)</f>
        <v>1546.4171940651611</v>
      </c>
      <c r="AM13" s="9">
        <f>($AK$2+(N13+W13)*12*7.57%)*SUM(Fasering!$D$5:$D$10)</f>
        <v>1963.0520517044276</v>
      </c>
      <c r="AN13" s="87">
        <f>($AK$2+(O13+X13)*12*7.57%)*SUM(Fasering!$D$5:$D$11)</f>
        <v>2412.4759945600003</v>
      </c>
      <c r="AO13" s="5">
        <f>($AK$2+(I13+AA13)*12*7.57%)*SUM(Fasering!$D$5)</f>
        <v>0</v>
      </c>
      <c r="AP13" s="9">
        <f>($AK$2+(J13+AB13)*12*7.57%)*SUM(Fasering!$D$5:$D$6)</f>
        <v>484.90626012839442</v>
      </c>
      <c r="AQ13" s="9">
        <f>($AK$2+(K13+AC13)*12*7.57%)*SUM(Fasering!$D$5:$D$7)</f>
        <v>806.85702295124065</v>
      </c>
      <c r="AR13" s="9">
        <f>($AK$2+(L13+AD13)*12*7.57%)*SUM(Fasering!$D$5:$D$8)</f>
        <v>1160.6940009301625</v>
      </c>
      <c r="AS13" s="9">
        <f>($AK$2+(M13+AE13)*12*7.57%)*SUM(Fasering!$D$5:$D$9)</f>
        <v>1546.4171940651611</v>
      </c>
      <c r="AT13" s="9">
        <f>($AK$2+(N13+AF13)*12*7.57%)*SUM(Fasering!$D$5:$D$10)</f>
        <v>1963.0520517044276</v>
      </c>
      <c r="AU13" s="87">
        <f>($AK$2+(O13+AG13)*12*7.57%)*SUM(Fasering!$D$5:$D$11)</f>
        <v>2412.4759945600003</v>
      </c>
    </row>
    <row r="14" spans="1:47" x14ac:dyDescent="0.3">
      <c r="A14" s="33">
        <f t="shared" si="6"/>
        <v>6</v>
      </c>
      <c r="B14" s="126">
        <v>30986.639999999999</v>
      </c>
      <c r="C14" s="127"/>
      <c r="D14" s="126">
        <f t="shared" si="0"/>
        <v>31606.372800000001</v>
      </c>
      <c r="E14" s="128">
        <f t="shared" si="1"/>
        <v>783.50151586890399</v>
      </c>
      <c r="F14" s="126">
        <f t="shared" si="2"/>
        <v>2633.8643999999999</v>
      </c>
      <c r="G14" s="128">
        <f t="shared" si="3"/>
        <v>65.291792989075333</v>
      </c>
      <c r="H14" s="46">
        <f>'L4'!$H$10</f>
        <v>1609.3</v>
      </c>
      <c r="I14" s="46">
        <f>GEW!$E$12+($F14-GEW!$E$12)*SUM(Fasering!$D$5)</f>
        <v>1716.7792493333334</v>
      </c>
      <c r="J14" s="46">
        <f>GEW!$E$12+($F14-GEW!$E$12)*SUM(Fasering!$D$5:$D$6)</f>
        <v>1953.904172252594</v>
      </c>
      <c r="K14" s="46">
        <f>GEW!$E$12+($F14-GEW!$E$12)*SUM(Fasering!$D$5:$D$7)</f>
        <v>2089.9573876519189</v>
      </c>
      <c r="L14" s="46">
        <f>GEW!$E$12+($F14-GEW!$E$12)*SUM(Fasering!$D$5:$D$8)</f>
        <v>2226.0106030512438</v>
      </c>
      <c r="M14" s="46">
        <f>GEW!$E$12+($F14-GEW!$E$12)*SUM(Fasering!$D$5:$D$9)</f>
        <v>2362.0638184505688</v>
      </c>
      <c r="N14" s="46">
        <f>GEW!$E$12+($F14-GEW!$E$12)*SUM(Fasering!$D$5:$D$10)</f>
        <v>2497.811184600675</v>
      </c>
      <c r="O14" s="101">
        <f>GEW!$E$12+($F14-GEW!$E$12)*SUM(Fasering!$D$5:$D$11)</f>
        <v>2633.8643999999999</v>
      </c>
      <c r="P14" s="126">
        <f>((B14&lt;19968.2*1.2434)*913.03+(B14&gt;19968.2*1.2434)*(B14&lt;20424.71*1.2434)*(20424.71-B14/1.2434+456.51)+(B14&gt;20424.71*1.2434)*(B14&lt;22659.62*1.2434)*456.51+(B14&gt;22659.62*1.2434)*(B14&lt;23116.13*1.2434)*(23116.13-B14/1.2434))/12*Inhoud!$C$4</f>
        <v>0</v>
      </c>
      <c r="Q14" s="128">
        <f t="shared" si="7"/>
        <v>0</v>
      </c>
      <c r="R14" s="46">
        <f>$P14*SUM(Fasering!$D$5)</f>
        <v>0</v>
      </c>
      <c r="S14" s="46">
        <f>$P14*SUM(Fasering!$D$5:$D$6)</f>
        <v>0</v>
      </c>
      <c r="T14" s="46">
        <f>$P14*SUM(Fasering!$D$5:$D$7)</f>
        <v>0</v>
      </c>
      <c r="U14" s="46">
        <f>$P14*SUM(Fasering!$D$5:$D$8)</f>
        <v>0</v>
      </c>
      <c r="V14" s="46">
        <f>$P14*SUM(Fasering!$D$5:$D$9)</f>
        <v>0</v>
      </c>
      <c r="W14" s="46">
        <f>$P14*SUM(Fasering!$D$5:$D$10)</f>
        <v>0</v>
      </c>
      <c r="X14" s="101">
        <f>$P14*SUM(Fasering!$D$5:$D$11)</f>
        <v>0</v>
      </c>
      <c r="Y14" s="126">
        <f>((B14&lt;19968.2*1.2434)*456.51+(B14&gt;19968.2*1.2434)*(B14&lt;20196.46*1.2434)*(20196.46-B14/1.2434+228.26)+(B14&gt;20196.46*1.2434)*(B14&lt;22659.62*1.2434)*228.26+(B14&gt;22659.62*1.2434)*(B14&lt;22887.88*1.2434)*(22887.88-B14/1.2434))/12*Inhoud!$C$4</f>
        <v>0</v>
      </c>
      <c r="Z14" s="128">
        <f t="shared" si="8"/>
        <v>0</v>
      </c>
      <c r="AA14" s="100">
        <f>$Y14*SUM(Fasering!$D$5)</f>
        <v>0</v>
      </c>
      <c r="AB14" s="46">
        <f>$Y14*SUM(Fasering!$D$5:$D$6)</f>
        <v>0</v>
      </c>
      <c r="AC14" s="46">
        <f>$Y14*SUM(Fasering!$D$5:$D$7)</f>
        <v>0</v>
      </c>
      <c r="AD14" s="46">
        <f>$Y14*SUM(Fasering!$D$5:$D$8)</f>
        <v>0</v>
      </c>
      <c r="AE14" s="46">
        <f>$Y14*SUM(Fasering!$D$5:$D$9)</f>
        <v>0</v>
      </c>
      <c r="AF14" s="46">
        <f>$Y14*SUM(Fasering!$D$5:$D$10)</f>
        <v>0</v>
      </c>
      <c r="AG14" s="101">
        <f>$Y14*SUM(Fasering!$D$5:$D$11)</f>
        <v>0</v>
      </c>
      <c r="AH14" s="5">
        <f>($AK$2+(I14+R14)*12*7.57%)*SUM(Fasering!$D$5)</f>
        <v>0</v>
      </c>
      <c r="AI14" s="9">
        <f>($AK$2+(J14+S14)*12*7.57%)*SUM(Fasering!$D$5:$D$6)</f>
        <v>492.17251106518563</v>
      </c>
      <c r="AJ14" s="9">
        <f>($AK$2+(K14+T14)*12*7.57%)*SUM(Fasering!$D$5:$D$7)</f>
        <v>824.85353635056629</v>
      </c>
      <c r="AK14" s="9">
        <f>($AK$2+(L14+U14)*12*7.57%)*SUM(Fasering!$D$5:$D$8)</f>
        <v>1194.2049137325964</v>
      </c>
      <c r="AL14" s="9">
        <f>($AK$2+(M14+V14)*12*7.57%)*SUM(Fasering!$D$5:$D$9)</f>
        <v>1600.226643211276</v>
      </c>
      <c r="AM14" s="9">
        <f>($AK$2+(N14+W14)*12*7.57%)*SUM(Fasering!$D$5:$D$10)</f>
        <v>2041.8824226764425</v>
      </c>
      <c r="AN14" s="87">
        <f>($AK$2+(O14+X14)*12*7.57%)*SUM(Fasering!$D$5:$D$11)</f>
        <v>2521.16242096</v>
      </c>
      <c r="AO14" s="5">
        <f>($AK$2+(I14+AA14)*12*7.57%)*SUM(Fasering!$D$5)</f>
        <v>0</v>
      </c>
      <c r="AP14" s="9">
        <f>($AK$2+(J14+AB14)*12*7.57%)*SUM(Fasering!$D$5:$D$6)</f>
        <v>492.17251106518563</v>
      </c>
      <c r="AQ14" s="9">
        <f>($AK$2+(K14+AC14)*12*7.57%)*SUM(Fasering!$D$5:$D$7)</f>
        <v>824.85353635056629</v>
      </c>
      <c r="AR14" s="9">
        <f>($AK$2+(L14+AD14)*12*7.57%)*SUM(Fasering!$D$5:$D$8)</f>
        <v>1194.2049137325964</v>
      </c>
      <c r="AS14" s="9">
        <f>($AK$2+(M14+AE14)*12*7.57%)*SUM(Fasering!$D$5:$D$9)</f>
        <v>1600.226643211276</v>
      </c>
      <c r="AT14" s="9">
        <f>($AK$2+(N14+AF14)*12*7.57%)*SUM(Fasering!$D$5:$D$10)</f>
        <v>2041.8824226764425</v>
      </c>
      <c r="AU14" s="87">
        <f>($AK$2+(O14+AG14)*12*7.57%)*SUM(Fasering!$D$5:$D$11)</f>
        <v>2521.16242096</v>
      </c>
    </row>
    <row r="15" spans="1:47" x14ac:dyDescent="0.3">
      <c r="A15" s="33">
        <f t="shared" si="6"/>
        <v>7</v>
      </c>
      <c r="B15" s="126">
        <v>32599.56</v>
      </c>
      <c r="C15" s="127"/>
      <c r="D15" s="126">
        <f t="shared" si="0"/>
        <v>33251.551200000002</v>
      </c>
      <c r="E15" s="128">
        <f t="shared" si="1"/>
        <v>824.28442311458389</v>
      </c>
      <c r="F15" s="126">
        <f t="shared" si="2"/>
        <v>2770.9626000000003</v>
      </c>
      <c r="G15" s="128">
        <f t="shared" si="3"/>
        <v>68.690368592881995</v>
      </c>
      <c r="H15" s="46">
        <f>'L4'!$H$10</f>
        <v>1609.3</v>
      </c>
      <c r="I15" s="46">
        <f>GEW!$E$12+($F15-GEW!$E$12)*SUM(Fasering!$D$5)</f>
        <v>1716.7792493333334</v>
      </c>
      <c r="J15" s="46">
        <f>GEW!$E$12+($F15-GEW!$E$12)*SUM(Fasering!$D$5:$D$6)</f>
        <v>1989.3527890835799</v>
      </c>
      <c r="K15" s="46">
        <f>GEW!$E$12+($F15-GEW!$E$12)*SUM(Fasering!$D$5:$D$7)</f>
        <v>2145.745065607055</v>
      </c>
      <c r="L15" s="46">
        <f>GEW!$E$12+($F15-GEW!$E$12)*SUM(Fasering!$D$5:$D$8)</f>
        <v>2302.1373421305298</v>
      </c>
      <c r="M15" s="46">
        <f>GEW!$E$12+($F15-GEW!$E$12)*SUM(Fasering!$D$5:$D$9)</f>
        <v>2458.5296186540049</v>
      </c>
      <c r="N15" s="46">
        <f>GEW!$E$12+($F15-GEW!$E$12)*SUM(Fasering!$D$5:$D$10)</f>
        <v>2614.5703234765251</v>
      </c>
      <c r="O15" s="101">
        <f>GEW!$E$12+($F15-GEW!$E$12)*SUM(Fasering!$D$5:$D$11)</f>
        <v>2770.9626000000003</v>
      </c>
      <c r="P15" s="126">
        <f>((B15&lt;19968.2*1.2434)*913.03+(B15&gt;19968.2*1.2434)*(B15&lt;20424.71*1.2434)*(20424.71-B15/1.2434+456.51)+(B15&gt;20424.71*1.2434)*(B15&lt;22659.62*1.2434)*456.51+(B15&gt;22659.62*1.2434)*(B15&lt;23116.13*1.2434)*(23116.13-B15/1.2434))/12*Inhoud!$C$4</f>
        <v>0</v>
      </c>
      <c r="Q15" s="128">
        <f t="shared" si="7"/>
        <v>0</v>
      </c>
      <c r="R15" s="46">
        <f>$P15*SUM(Fasering!$D$5)</f>
        <v>0</v>
      </c>
      <c r="S15" s="46">
        <f>$P15*SUM(Fasering!$D$5:$D$6)</f>
        <v>0</v>
      </c>
      <c r="T15" s="46">
        <f>$P15*SUM(Fasering!$D$5:$D$7)</f>
        <v>0</v>
      </c>
      <c r="U15" s="46">
        <f>$P15*SUM(Fasering!$D$5:$D$8)</f>
        <v>0</v>
      </c>
      <c r="V15" s="46">
        <f>$P15*SUM(Fasering!$D$5:$D$9)</f>
        <v>0</v>
      </c>
      <c r="W15" s="46">
        <f>$P15*SUM(Fasering!$D$5:$D$10)</f>
        <v>0</v>
      </c>
      <c r="X15" s="101">
        <f>$P15*SUM(Fasering!$D$5:$D$11)</f>
        <v>0</v>
      </c>
      <c r="Y15" s="126">
        <f>((B15&lt;19968.2*1.2434)*456.51+(B15&gt;19968.2*1.2434)*(B15&lt;20196.46*1.2434)*(20196.46-B15/1.2434+228.26)+(B15&gt;20196.46*1.2434)*(B15&lt;22659.62*1.2434)*228.26+(B15&gt;22659.62*1.2434)*(B15&lt;22887.88*1.2434)*(22887.88-B15/1.2434))/12*Inhoud!$C$4</f>
        <v>0</v>
      </c>
      <c r="Z15" s="128">
        <f t="shared" si="8"/>
        <v>0</v>
      </c>
      <c r="AA15" s="100">
        <f>$Y15*SUM(Fasering!$D$5)</f>
        <v>0</v>
      </c>
      <c r="AB15" s="46">
        <f>$Y15*SUM(Fasering!$D$5:$D$6)</f>
        <v>0</v>
      </c>
      <c r="AC15" s="46">
        <f>$Y15*SUM(Fasering!$D$5:$D$7)</f>
        <v>0</v>
      </c>
      <c r="AD15" s="46">
        <f>$Y15*SUM(Fasering!$D$5:$D$8)</f>
        <v>0</v>
      </c>
      <c r="AE15" s="46">
        <f>$Y15*SUM(Fasering!$D$5:$D$9)</f>
        <v>0</v>
      </c>
      <c r="AF15" s="46">
        <f>$Y15*SUM(Fasering!$D$5:$D$10)</f>
        <v>0</v>
      </c>
      <c r="AG15" s="101">
        <f>$Y15*SUM(Fasering!$D$5:$D$11)</f>
        <v>0</v>
      </c>
      <c r="AH15" s="5">
        <f>($AK$2+(I15+R15)*12*7.57%)*SUM(Fasering!$D$5)</f>
        <v>0</v>
      </c>
      <c r="AI15" s="9">
        <f>($AK$2+(J15+S15)*12*7.57%)*SUM(Fasering!$D$5:$D$6)</f>
        <v>500.49865589395057</v>
      </c>
      <c r="AJ15" s="9">
        <f>($AK$2+(K15+T15)*12*7.57%)*SUM(Fasering!$D$5:$D$7)</f>
        <v>845.47511662340003</v>
      </c>
      <c r="AK15" s="9">
        <f>($AK$2+(L15+U15)*12*7.57%)*SUM(Fasering!$D$5:$D$8)</f>
        <v>1232.6039059727937</v>
      </c>
      <c r="AL15" s="9">
        <f>($AK$2+(M15+V15)*12*7.57%)*SUM(Fasering!$D$5:$D$9)</f>
        <v>1661.8850239421315</v>
      </c>
      <c r="AM15" s="9">
        <f>($AK$2+(N15+W15)*12*7.57%)*SUM(Fasering!$D$5:$D$10)</f>
        <v>2132.2114095677339</v>
      </c>
      <c r="AN15" s="87">
        <f>($AK$2+(O15+X15)*12*7.57%)*SUM(Fasering!$D$5:$D$11)</f>
        <v>2645.7024258400002</v>
      </c>
      <c r="AO15" s="5">
        <f>($AK$2+(I15+AA15)*12*7.57%)*SUM(Fasering!$D$5)</f>
        <v>0</v>
      </c>
      <c r="AP15" s="9">
        <f>($AK$2+(J15+AB15)*12*7.57%)*SUM(Fasering!$D$5:$D$6)</f>
        <v>500.49865589395057</v>
      </c>
      <c r="AQ15" s="9">
        <f>($AK$2+(K15+AC15)*12*7.57%)*SUM(Fasering!$D$5:$D$7)</f>
        <v>845.47511662340003</v>
      </c>
      <c r="AR15" s="9">
        <f>($AK$2+(L15+AD15)*12*7.57%)*SUM(Fasering!$D$5:$D$8)</f>
        <v>1232.6039059727937</v>
      </c>
      <c r="AS15" s="9">
        <f>($AK$2+(M15+AE15)*12*7.57%)*SUM(Fasering!$D$5:$D$9)</f>
        <v>1661.8850239421315</v>
      </c>
      <c r="AT15" s="9">
        <f>($AK$2+(N15+AF15)*12*7.57%)*SUM(Fasering!$D$5:$D$10)</f>
        <v>2132.2114095677339</v>
      </c>
      <c r="AU15" s="87">
        <f>($AK$2+(O15+AG15)*12*7.57%)*SUM(Fasering!$D$5:$D$11)</f>
        <v>2645.7024258400002</v>
      </c>
    </row>
    <row r="16" spans="1:47" x14ac:dyDescent="0.3">
      <c r="A16" s="33">
        <f t="shared" si="6"/>
        <v>8</v>
      </c>
      <c r="B16" s="126">
        <v>32599.56</v>
      </c>
      <c r="C16" s="127"/>
      <c r="D16" s="126">
        <f t="shared" si="0"/>
        <v>33251.551200000002</v>
      </c>
      <c r="E16" s="128">
        <f t="shared" si="1"/>
        <v>824.28442311458389</v>
      </c>
      <c r="F16" s="126">
        <f t="shared" si="2"/>
        <v>2770.9626000000003</v>
      </c>
      <c r="G16" s="128">
        <f t="shared" si="3"/>
        <v>68.690368592881995</v>
      </c>
      <c r="H16" s="46">
        <f>'L4'!$H$10</f>
        <v>1609.3</v>
      </c>
      <c r="I16" s="46">
        <f>GEW!$E$12+($F16-GEW!$E$12)*SUM(Fasering!$D$5)</f>
        <v>1716.7792493333334</v>
      </c>
      <c r="J16" s="46">
        <f>GEW!$E$12+($F16-GEW!$E$12)*SUM(Fasering!$D$5:$D$6)</f>
        <v>1989.3527890835799</v>
      </c>
      <c r="K16" s="46">
        <f>GEW!$E$12+($F16-GEW!$E$12)*SUM(Fasering!$D$5:$D$7)</f>
        <v>2145.745065607055</v>
      </c>
      <c r="L16" s="46">
        <f>GEW!$E$12+($F16-GEW!$E$12)*SUM(Fasering!$D$5:$D$8)</f>
        <v>2302.1373421305298</v>
      </c>
      <c r="M16" s="46">
        <f>GEW!$E$12+($F16-GEW!$E$12)*SUM(Fasering!$D$5:$D$9)</f>
        <v>2458.5296186540049</v>
      </c>
      <c r="N16" s="46">
        <f>GEW!$E$12+($F16-GEW!$E$12)*SUM(Fasering!$D$5:$D$10)</f>
        <v>2614.5703234765251</v>
      </c>
      <c r="O16" s="101">
        <f>GEW!$E$12+($F16-GEW!$E$12)*SUM(Fasering!$D$5:$D$11)</f>
        <v>2770.9626000000003</v>
      </c>
      <c r="P16" s="126">
        <f>((B16&lt;19968.2*1.2434)*913.03+(B16&gt;19968.2*1.2434)*(B16&lt;20424.71*1.2434)*(20424.71-B16/1.2434+456.51)+(B16&gt;20424.71*1.2434)*(B16&lt;22659.62*1.2434)*456.51+(B16&gt;22659.62*1.2434)*(B16&lt;23116.13*1.2434)*(23116.13-B16/1.2434))/12*Inhoud!$C$4</f>
        <v>0</v>
      </c>
      <c r="Q16" s="128">
        <f t="shared" si="7"/>
        <v>0</v>
      </c>
      <c r="R16" s="46">
        <f>$P16*SUM(Fasering!$D$5)</f>
        <v>0</v>
      </c>
      <c r="S16" s="46">
        <f>$P16*SUM(Fasering!$D$5:$D$6)</f>
        <v>0</v>
      </c>
      <c r="T16" s="46">
        <f>$P16*SUM(Fasering!$D$5:$D$7)</f>
        <v>0</v>
      </c>
      <c r="U16" s="46">
        <f>$P16*SUM(Fasering!$D$5:$D$8)</f>
        <v>0</v>
      </c>
      <c r="V16" s="46">
        <f>$P16*SUM(Fasering!$D$5:$D$9)</f>
        <v>0</v>
      </c>
      <c r="W16" s="46">
        <f>$P16*SUM(Fasering!$D$5:$D$10)</f>
        <v>0</v>
      </c>
      <c r="X16" s="101">
        <f>$P16*SUM(Fasering!$D$5:$D$11)</f>
        <v>0</v>
      </c>
      <c r="Y16" s="126">
        <f>((B16&lt;19968.2*1.2434)*456.51+(B16&gt;19968.2*1.2434)*(B16&lt;20196.46*1.2434)*(20196.46-B16/1.2434+228.26)+(B16&gt;20196.46*1.2434)*(B16&lt;22659.62*1.2434)*228.26+(B16&gt;22659.62*1.2434)*(B16&lt;22887.88*1.2434)*(22887.88-B16/1.2434))/12*Inhoud!$C$4</f>
        <v>0</v>
      </c>
      <c r="Z16" s="128">
        <f t="shared" si="8"/>
        <v>0</v>
      </c>
      <c r="AA16" s="100">
        <f>$Y16*SUM(Fasering!$D$5)</f>
        <v>0</v>
      </c>
      <c r="AB16" s="46">
        <f>$Y16*SUM(Fasering!$D$5:$D$6)</f>
        <v>0</v>
      </c>
      <c r="AC16" s="46">
        <f>$Y16*SUM(Fasering!$D$5:$D$7)</f>
        <v>0</v>
      </c>
      <c r="AD16" s="46">
        <f>$Y16*SUM(Fasering!$D$5:$D$8)</f>
        <v>0</v>
      </c>
      <c r="AE16" s="46">
        <f>$Y16*SUM(Fasering!$D$5:$D$9)</f>
        <v>0</v>
      </c>
      <c r="AF16" s="46">
        <f>$Y16*SUM(Fasering!$D$5:$D$10)</f>
        <v>0</v>
      </c>
      <c r="AG16" s="101">
        <f>$Y16*SUM(Fasering!$D$5:$D$11)</f>
        <v>0</v>
      </c>
      <c r="AH16" s="5">
        <f>($AK$2+(I16+R16)*12*7.57%)*SUM(Fasering!$D$5)</f>
        <v>0</v>
      </c>
      <c r="AI16" s="9">
        <f>($AK$2+(J16+S16)*12*7.57%)*SUM(Fasering!$D$5:$D$6)</f>
        <v>500.49865589395057</v>
      </c>
      <c r="AJ16" s="9">
        <f>($AK$2+(K16+T16)*12*7.57%)*SUM(Fasering!$D$5:$D$7)</f>
        <v>845.47511662340003</v>
      </c>
      <c r="AK16" s="9">
        <f>($AK$2+(L16+U16)*12*7.57%)*SUM(Fasering!$D$5:$D$8)</f>
        <v>1232.6039059727937</v>
      </c>
      <c r="AL16" s="9">
        <f>($AK$2+(M16+V16)*12*7.57%)*SUM(Fasering!$D$5:$D$9)</f>
        <v>1661.8850239421315</v>
      </c>
      <c r="AM16" s="9">
        <f>($AK$2+(N16+W16)*12*7.57%)*SUM(Fasering!$D$5:$D$10)</f>
        <v>2132.2114095677339</v>
      </c>
      <c r="AN16" s="87">
        <f>($AK$2+(O16+X16)*12*7.57%)*SUM(Fasering!$D$5:$D$11)</f>
        <v>2645.7024258400002</v>
      </c>
      <c r="AO16" s="5">
        <f>($AK$2+(I16+AA16)*12*7.57%)*SUM(Fasering!$D$5)</f>
        <v>0</v>
      </c>
      <c r="AP16" s="9">
        <f>($AK$2+(J16+AB16)*12*7.57%)*SUM(Fasering!$D$5:$D$6)</f>
        <v>500.49865589395057</v>
      </c>
      <c r="AQ16" s="9">
        <f>($AK$2+(K16+AC16)*12*7.57%)*SUM(Fasering!$D$5:$D$7)</f>
        <v>845.47511662340003</v>
      </c>
      <c r="AR16" s="9">
        <f>($AK$2+(L16+AD16)*12*7.57%)*SUM(Fasering!$D$5:$D$8)</f>
        <v>1232.6039059727937</v>
      </c>
      <c r="AS16" s="9">
        <f>($AK$2+(M16+AE16)*12*7.57%)*SUM(Fasering!$D$5:$D$9)</f>
        <v>1661.8850239421315</v>
      </c>
      <c r="AT16" s="9">
        <f>($AK$2+(N16+AF16)*12*7.57%)*SUM(Fasering!$D$5:$D$10)</f>
        <v>2132.2114095677339</v>
      </c>
      <c r="AU16" s="87">
        <f>($AK$2+(O16+AG16)*12*7.57%)*SUM(Fasering!$D$5:$D$11)</f>
        <v>2645.7024258400002</v>
      </c>
    </row>
    <row r="17" spans="1:47" x14ac:dyDescent="0.3">
      <c r="A17" s="33">
        <f t="shared" si="6"/>
        <v>9</v>
      </c>
      <c r="B17" s="126">
        <v>33421.08</v>
      </c>
      <c r="C17" s="127"/>
      <c r="D17" s="126">
        <f t="shared" si="0"/>
        <v>34089.501600000003</v>
      </c>
      <c r="E17" s="128">
        <f t="shared" si="1"/>
        <v>845.05667093869852</v>
      </c>
      <c r="F17" s="126">
        <f t="shared" si="2"/>
        <v>2840.7918000000004</v>
      </c>
      <c r="G17" s="128">
        <f t="shared" si="3"/>
        <v>70.421389244891543</v>
      </c>
      <c r="H17" s="46">
        <f>'L4'!$H$10</f>
        <v>1609.3</v>
      </c>
      <c r="I17" s="46">
        <f>GEW!$E$12+($F17-GEW!$E$12)*SUM(Fasering!$D$5)</f>
        <v>1716.7792493333334</v>
      </c>
      <c r="J17" s="46">
        <f>GEW!$E$12+($F17-GEW!$E$12)*SUM(Fasering!$D$5:$D$6)</f>
        <v>2007.408084881878</v>
      </c>
      <c r="K17" s="46">
        <f>GEW!$E$12+($F17-GEW!$E$12)*SUM(Fasering!$D$5:$D$7)</f>
        <v>2174.1597998739144</v>
      </c>
      <c r="L17" s="46">
        <f>GEW!$E$12+($F17-GEW!$E$12)*SUM(Fasering!$D$5:$D$8)</f>
        <v>2340.9115148659507</v>
      </c>
      <c r="M17" s="46">
        <f>GEW!$E$12+($F17-GEW!$E$12)*SUM(Fasering!$D$5:$D$9)</f>
        <v>2507.6632298579871</v>
      </c>
      <c r="N17" s="46">
        <f>GEW!$E$12+($F17-GEW!$E$12)*SUM(Fasering!$D$5:$D$10)</f>
        <v>2674.0400850079641</v>
      </c>
      <c r="O17" s="101">
        <f>GEW!$E$12+($F17-GEW!$E$12)*SUM(Fasering!$D$5:$D$11)</f>
        <v>2840.7918000000004</v>
      </c>
      <c r="P17" s="126">
        <f>((B17&lt;19968.2*1.2434)*913.03+(B17&gt;19968.2*1.2434)*(B17&lt;20424.71*1.2434)*(20424.71-B17/1.2434+456.51)+(B17&gt;20424.71*1.2434)*(B17&lt;22659.62*1.2434)*456.51+(B17&gt;22659.62*1.2434)*(B17&lt;23116.13*1.2434)*(23116.13-B17/1.2434))/12*Inhoud!$C$4</f>
        <v>0</v>
      </c>
      <c r="Q17" s="128">
        <f t="shared" si="7"/>
        <v>0</v>
      </c>
      <c r="R17" s="46">
        <f>$P17*SUM(Fasering!$D$5)</f>
        <v>0</v>
      </c>
      <c r="S17" s="46">
        <f>$P17*SUM(Fasering!$D$5:$D$6)</f>
        <v>0</v>
      </c>
      <c r="T17" s="46">
        <f>$P17*SUM(Fasering!$D$5:$D$7)</f>
        <v>0</v>
      </c>
      <c r="U17" s="46">
        <f>$P17*SUM(Fasering!$D$5:$D$8)</f>
        <v>0</v>
      </c>
      <c r="V17" s="46">
        <f>$P17*SUM(Fasering!$D$5:$D$9)</f>
        <v>0</v>
      </c>
      <c r="W17" s="46">
        <f>$P17*SUM(Fasering!$D$5:$D$10)</f>
        <v>0</v>
      </c>
      <c r="X17" s="101">
        <f>$P17*SUM(Fasering!$D$5:$D$11)</f>
        <v>0</v>
      </c>
      <c r="Y17" s="126">
        <f>((B17&lt;19968.2*1.2434)*456.51+(B17&gt;19968.2*1.2434)*(B17&lt;20196.46*1.2434)*(20196.46-B17/1.2434+228.26)+(B17&gt;20196.46*1.2434)*(B17&lt;22659.62*1.2434)*228.26+(B17&gt;22659.62*1.2434)*(B17&lt;22887.88*1.2434)*(22887.88-B17/1.2434))/12*Inhoud!$C$4</f>
        <v>0</v>
      </c>
      <c r="Z17" s="128">
        <f t="shared" si="8"/>
        <v>0</v>
      </c>
      <c r="AA17" s="100">
        <f>$Y17*SUM(Fasering!$D$5)</f>
        <v>0</v>
      </c>
      <c r="AB17" s="46">
        <f>$Y17*SUM(Fasering!$D$5:$D$6)</f>
        <v>0</v>
      </c>
      <c r="AC17" s="46">
        <f>$Y17*SUM(Fasering!$D$5:$D$7)</f>
        <v>0</v>
      </c>
      <c r="AD17" s="46">
        <f>$Y17*SUM(Fasering!$D$5:$D$8)</f>
        <v>0</v>
      </c>
      <c r="AE17" s="46">
        <f>$Y17*SUM(Fasering!$D$5:$D$9)</f>
        <v>0</v>
      </c>
      <c r="AF17" s="46">
        <f>$Y17*SUM(Fasering!$D$5:$D$10)</f>
        <v>0</v>
      </c>
      <c r="AG17" s="101">
        <f>$Y17*SUM(Fasering!$D$5:$D$11)</f>
        <v>0</v>
      </c>
      <c r="AH17" s="5">
        <f>($AK$2+(I17+R17)*12*7.57%)*SUM(Fasering!$D$5)</f>
        <v>0</v>
      </c>
      <c r="AI17" s="9">
        <f>($AK$2+(J17+S17)*12*7.57%)*SUM(Fasering!$D$5:$D$6)</f>
        <v>504.7394703793106</v>
      </c>
      <c r="AJ17" s="9">
        <f>($AK$2+(K17+T17)*12*7.57%)*SUM(Fasering!$D$5:$D$7)</f>
        <v>855.97845257666381</v>
      </c>
      <c r="AK17" s="9">
        <f>($AK$2+(L17+U17)*12*7.57%)*SUM(Fasering!$D$5:$D$8)</f>
        <v>1252.16193743447</v>
      </c>
      <c r="AL17" s="9">
        <f>($AK$2+(M17+V17)*12*7.57%)*SUM(Fasering!$D$5:$D$9)</f>
        <v>1693.2899249527288</v>
      </c>
      <c r="AM17" s="9">
        <f>($AK$2+(N17+W17)*12*7.57%)*SUM(Fasering!$D$5:$D$10)</f>
        <v>2178.2193140583067</v>
      </c>
      <c r="AN17" s="87">
        <f>($AK$2+(O17+X17)*12*7.57%)*SUM(Fasering!$D$5:$D$11)</f>
        <v>2709.1352711200002</v>
      </c>
      <c r="AO17" s="5">
        <f>($AK$2+(I17+AA17)*12*7.57%)*SUM(Fasering!$D$5)</f>
        <v>0</v>
      </c>
      <c r="AP17" s="9">
        <f>($AK$2+(J17+AB17)*12*7.57%)*SUM(Fasering!$D$5:$D$6)</f>
        <v>504.7394703793106</v>
      </c>
      <c r="AQ17" s="9">
        <f>($AK$2+(K17+AC17)*12*7.57%)*SUM(Fasering!$D$5:$D$7)</f>
        <v>855.97845257666381</v>
      </c>
      <c r="AR17" s="9">
        <f>($AK$2+(L17+AD17)*12*7.57%)*SUM(Fasering!$D$5:$D$8)</f>
        <v>1252.16193743447</v>
      </c>
      <c r="AS17" s="9">
        <f>($AK$2+(M17+AE17)*12*7.57%)*SUM(Fasering!$D$5:$D$9)</f>
        <v>1693.2899249527288</v>
      </c>
      <c r="AT17" s="9">
        <f>($AK$2+(N17+AF17)*12*7.57%)*SUM(Fasering!$D$5:$D$10)</f>
        <v>2178.2193140583067</v>
      </c>
      <c r="AU17" s="87">
        <f>($AK$2+(O17+AG17)*12*7.57%)*SUM(Fasering!$D$5:$D$11)</f>
        <v>2709.1352711200002</v>
      </c>
    </row>
    <row r="18" spans="1:47" x14ac:dyDescent="0.3">
      <c r="A18" s="33">
        <f t="shared" si="6"/>
        <v>10</v>
      </c>
      <c r="B18" s="126">
        <v>33860.520000000004</v>
      </c>
      <c r="C18" s="127"/>
      <c r="D18" s="126">
        <f t="shared" si="0"/>
        <v>34537.730400000008</v>
      </c>
      <c r="E18" s="128">
        <f t="shared" si="1"/>
        <v>856.16797265238654</v>
      </c>
      <c r="F18" s="126">
        <f t="shared" si="2"/>
        <v>2878.1442000000006</v>
      </c>
      <c r="G18" s="128">
        <f t="shared" si="3"/>
        <v>71.34733105436554</v>
      </c>
      <c r="H18" s="46">
        <f>'L4'!$H$10</f>
        <v>1609.3</v>
      </c>
      <c r="I18" s="46">
        <f>GEW!$E$12+($F18-GEW!$E$12)*SUM(Fasering!$D$5)</f>
        <v>1716.7792493333334</v>
      </c>
      <c r="J18" s="46">
        <f>GEW!$E$12+($F18-GEW!$E$12)*SUM(Fasering!$D$5:$D$6)</f>
        <v>2017.0660593506727</v>
      </c>
      <c r="K18" s="46">
        <f>GEW!$E$12+($F18-GEW!$E$12)*SUM(Fasering!$D$5:$D$7)</f>
        <v>2189.3591508650393</v>
      </c>
      <c r="L18" s="46">
        <f>GEW!$E$12+($F18-GEW!$E$12)*SUM(Fasering!$D$5:$D$8)</f>
        <v>2361.6522423794058</v>
      </c>
      <c r="M18" s="46">
        <f>GEW!$E$12+($F18-GEW!$E$12)*SUM(Fasering!$D$5:$D$9)</f>
        <v>2533.9453338937719</v>
      </c>
      <c r="N18" s="46">
        <f>GEW!$E$12+($F18-GEW!$E$12)*SUM(Fasering!$D$5:$D$10)</f>
        <v>2705.8511084856345</v>
      </c>
      <c r="O18" s="101">
        <f>GEW!$E$12+($F18-GEW!$E$12)*SUM(Fasering!$D$5:$D$11)</f>
        <v>2878.1442000000006</v>
      </c>
      <c r="P18" s="126">
        <f>((B18&lt;19968.2*1.2434)*913.03+(B18&gt;19968.2*1.2434)*(B18&lt;20424.71*1.2434)*(20424.71-B18/1.2434+456.51)+(B18&gt;20424.71*1.2434)*(B18&lt;22659.62*1.2434)*456.51+(B18&gt;22659.62*1.2434)*(B18&lt;23116.13*1.2434)*(23116.13-B18/1.2434))/12*Inhoud!$C$4</f>
        <v>0</v>
      </c>
      <c r="Q18" s="128">
        <f t="shared" si="7"/>
        <v>0</v>
      </c>
      <c r="R18" s="46">
        <f>$P18*SUM(Fasering!$D$5)</f>
        <v>0</v>
      </c>
      <c r="S18" s="46">
        <f>$P18*SUM(Fasering!$D$5:$D$6)</f>
        <v>0</v>
      </c>
      <c r="T18" s="46">
        <f>$P18*SUM(Fasering!$D$5:$D$7)</f>
        <v>0</v>
      </c>
      <c r="U18" s="46">
        <f>$P18*SUM(Fasering!$D$5:$D$8)</f>
        <v>0</v>
      </c>
      <c r="V18" s="46">
        <f>$P18*SUM(Fasering!$D$5:$D$9)</f>
        <v>0</v>
      </c>
      <c r="W18" s="46">
        <f>$P18*SUM(Fasering!$D$5:$D$10)</f>
        <v>0</v>
      </c>
      <c r="X18" s="101">
        <f>$P18*SUM(Fasering!$D$5:$D$11)</f>
        <v>0</v>
      </c>
      <c r="Y18" s="126">
        <f>((B18&lt;19968.2*1.2434)*456.51+(B18&gt;19968.2*1.2434)*(B18&lt;20196.46*1.2434)*(20196.46-B18/1.2434+228.26)+(B18&gt;20196.46*1.2434)*(B18&lt;22659.62*1.2434)*228.26+(B18&gt;22659.62*1.2434)*(B18&lt;22887.88*1.2434)*(22887.88-B18/1.2434))/12*Inhoud!$C$4</f>
        <v>0</v>
      </c>
      <c r="Z18" s="128">
        <f t="shared" si="8"/>
        <v>0</v>
      </c>
      <c r="AA18" s="100">
        <f>$Y18*SUM(Fasering!$D$5)</f>
        <v>0</v>
      </c>
      <c r="AB18" s="46">
        <f>$Y18*SUM(Fasering!$D$5:$D$6)</f>
        <v>0</v>
      </c>
      <c r="AC18" s="46">
        <f>$Y18*SUM(Fasering!$D$5:$D$7)</f>
        <v>0</v>
      </c>
      <c r="AD18" s="46">
        <f>$Y18*SUM(Fasering!$D$5:$D$8)</f>
        <v>0</v>
      </c>
      <c r="AE18" s="46">
        <f>$Y18*SUM(Fasering!$D$5:$D$9)</f>
        <v>0</v>
      </c>
      <c r="AF18" s="46">
        <f>$Y18*SUM(Fasering!$D$5:$D$10)</f>
        <v>0</v>
      </c>
      <c r="AG18" s="101">
        <f>$Y18*SUM(Fasering!$D$5:$D$11)</f>
        <v>0</v>
      </c>
      <c r="AH18" s="5">
        <f>($AK$2+(I18+R18)*12*7.57%)*SUM(Fasering!$D$5)</f>
        <v>0</v>
      </c>
      <c r="AI18" s="9">
        <f>($AK$2+(J18+S18)*12*7.57%)*SUM(Fasering!$D$5:$D$6)</f>
        <v>507.00792825915107</v>
      </c>
      <c r="AJ18" s="9">
        <f>($AK$2+(K18+T18)*12*7.57%)*SUM(Fasering!$D$5:$D$7)</f>
        <v>861.59680143159414</v>
      </c>
      <c r="AK18" s="9">
        <f>($AK$2+(L18+U18)*12*7.57%)*SUM(Fasering!$D$5:$D$8)</f>
        <v>1262.6237415847268</v>
      </c>
      <c r="AL18" s="9">
        <f>($AK$2+(M18+V18)*12*7.57%)*SUM(Fasering!$D$5:$D$9)</f>
        <v>1710.0887487185494</v>
      </c>
      <c r="AM18" s="9">
        <f>($AK$2+(N18+W18)*12*7.57%)*SUM(Fasering!$D$5:$D$10)</f>
        <v>2202.8294435126559</v>
      </c>
      <c r="AN18" s="87">
        <f>($AK$2+(O18+X18)*12*7.57%)*SUM(Fasering!$D$5:$D$11)</f>
        <v>2743.0661912800006</v>
      </c>
      <c r="AO18" s="5">
        <f>($AK$2+(I18+AA18)*12*7.57%)*SUM(Fasering!$D$5)</f>
        <v>0</v>
      </c>
      <c r="AP18" s="9">
        <f>($AK$2+(J18+AB18)*12*7.57%)*SUM(Fasering!$D$5:$D$6)</f>
        <v>507.00792825915107</v>
      </c>
      <c r="AQ18" s="9">
        <f>($AK$2+(K18+AC18)*12*7.57%)*SUM(Fasering!$D$5:$D$7)</f>
        <v>861.59680143159414</v>
      </c>
      <c r="AR18" s="9">
        <f>($AK$2+(L18+AD18)*12*7.57%)*SUM(Fasering!$D$5:$D$8)</f>
        <v>1262.6237415847268</v>
      </c>
      <c r="AS18" s="9">
        <f>($AK$2+(M18+AE18)*12*7.57%)*SUM(Fasering!$D$5:$D$9)</f>
        <v>1710.0887487185494</v>
      </c>
      <c r="AT18" s="9">
        <f>($AK$2+(N18+AF18)*12*7.57%)*SUM(Fasering!$D$5:$D$10)</f>
        <v>2202.8294435126559</v>
      </c>
      <c r="AU18" s="87">
        <f>($AK$2+(O18+AG18)*12*7.57%)*SUM(Fasering!$D$5:$D$11)</f>
        <v>2743.0661912800006</v>
      </c>
    </row>
    <row r="19" spans="1:47" x14ac:dyDescent="0.3">
      <c r="A19" s="33">
        <f t="shared" si="6"/>
        <v>11</v>
      </c>
      <c r="B19" s="126">
        <v>34242.120000000003</v>
      </c>
      <c r="C19" s="127"/>
      <c r="D19" s="126">
        <f t="shared" si="0"/>
        <v>34926.962400000004</v>
      </c>
      <c r="E19" s="128">
        <f t="shared" si="1"/>
        <v>865.81678189584022</v>
      </c>
      <c r="F19" s="126">
        <f t="shared" si="2"/>
        <v>2910.5802000000003</v>
      </c>
      <c r="G19" s="128">
        <f t="shared" si="3"/>
        <v>72.151398491320023</v>
      </c>
      <c r="H19" s="46">
        <f>'L4'!$H$10</f>
        <v>1609.3</v>
      </c>
      <c r="I19" s="46">
        <f>GEW!$E$12+($F19-GEW!$E$12)*SUM(Fasering!$D$5)</f>
        <v>1716.7792493333334</v>
      </c>
      <c r="J19" s="46">
        <f>GEW!$E$12+($F19-GEW!$E$12)*SUM(Fasering!$D$5:$D$6)</f>
        <v>2025.4528312815212</v>
      </c>
      <c r="K19" s="46">
        <f>GEW!$E$12+($F19-GEW!$E$12)*SUM(Fasering!$D$5:$D$7)</f>
        <v>2202.5579319004778</v>
      </c>
      <c r="L19" s="46">
        <f>GEW!$E$12+($F19-GEW!$E$12)*SUM(Fasering!$D$5:$D$8)</f>
        <v>2379.6630325194342</v>
      </c>
      <c r="M19" s="46">
        <f>GEW!$E$12+($F19-GEW!$E$12)*SUM(Fasering!$D$5:$D$9)</f>
        <v>2556.768133138391</v>
      </c>
      <c r="N19" s="46">
        <f>GEW!$E$12+($F19-GEW!$E$12)*SUM(Fasering!$D$5:$D$10)</f>
        <v>2733.4750993810439</v>
      </c>
      <c r="O19" s="101">
        <f>GEW!$E$12+($F19-GEW!$E$12)*SUM(Fasering!$D$5:$D$11)</f>
        <v>2910.5802000000003</v>
      </c>
      <c r="P19" s="126">
        <f>((B19&lt;19968.2*1.2434)*913.03+(B19&gt;19968.2*1.2434)*(B19&lt;20424.71*1.2434)*(20424.71-B19/1.2434+456.51)+(B19&gt;20424.71*1.2434)*(B19&lt;22659.62*1.2434)*456.51+(B19&gt;22659.62*1.2434)*(B19&lt;23116.13*1.2434)*(23116.13-B19/1.2434))/12*Inhoud!$C$4</f>
        <v>0</v>
      </c>
      <c r="Q19" s="128">
        <f t="shared" si="7"/>
        <v>0</v>
      </c>
      <c r="R19" s="46">
        <f>$P19*SUM(Fasering!$D$5)</f>
        <v>0</v>
      </c>
      <c r="S19" s="46">
        <f>$P19*SUM(Fasering!$D$5:$D$6)</f>
        <v>0</v>
      </c>
      <c r="T19" s="46">
        <f>$P19*SUM(Fasering!$D$5:$D$7)</f>
        <v>0</v>
      </c>
      <c r="U19" s="46">
        <f>$P19*SUM(Fasering!$D$5:$D$8)</f>
        <v>0</v>
      </c>
      <c r="V19" s="46">
        <f>$P19*SUM(Fasering!$D$5:$D$9)</f>
        <v>0</v>
      </c>
      <c r="W19" s="46">
        <f>$P19*SUM(Fasering!$D$5:$D$10)</f>
        <v>0</v>
      </c>
      <c r="X19" s="101">
        <f>$P19*SUM(Fasering!$D$5:$D$11)</f>
        <v>0</v>
      </c>
      <c r="Y19" s="126">
        <f>((B19&lt;19968.2*1.2434)*456.51+(B19&gt;19968.2*1.2434)*(B19&lt;20196.46*1.2434)*(20196.46-B19/1.2434+228.26)+(B19&gt;20196.46*1.2434)*(B19&lt;22659.62*1.2434)*228.26+(B19&gt;22659.62*1.2434)*(B19&lt;22887.88*1.2434)*(22887.88-B19/1.2434))/12*Inhoud!$C$4</f>
        <v>0</v>
      </c>
      <c r="Z19" s="128">
        <f t="shared" si="8"/>
        <v>0</v>
      </c>
      <c r="AA19" s="100">
        <f>$Y19*SUM(Fasering!$D$5)</f>
        <v>0</v>
      </c>
      <c r="AB19" s="46">
        <f>$Y19*SUM(Fasering!$D$5:$D$6)</f>
        <v>0</v>
      </c>
      <c r="AC19" s="46">
        <f>$Y19*SUM(Fasering!$D$5:$D$7)</f>
        <v>0</v>
      </c>
      <c r="AD19" s="46">
        <f>$Y19*SUM(Fasering!$D$5:$D$8)</f>
        <v>0</v>
      </c>
      <c r="AE19" s="46">
        <f>$Y19*SUM(Fasering!$D$5:$D$9)</f>
        <v>0</v>
      </c>
      <c r="AF19" s="46">
        <f>$Y19*SUM(Fasering!$D$5:$D$10)</f>
        <v>0</v>
      </c>
      <c r="AG19" s="101">
        <f>$Y19*SUM(Fasering!$D$5:$D$11)</f>
        <v>0</v>
      </c>
      <c r="AH19" s="5">
        <f>($AK$2+(I19+R19)*12*7.57%)*SUM(Fasering!$D$5)</f>
        <v>0</v>
      </c>
      <c r="AI19" s="9">
        <f>($AK$2+(J19+S19)*12*7.57%)*SUM(Fasering!$D$5:$D$6)</f>
        <v>508.97780702973904</v>
      </c>
      <c r="AJ19" s="9">
        <f>($AK$2+(K19+T19)*12*7.57%)*SUM(Fasering!$D$5:$D$7)</f>
        <v>866.47565161146247</v>
      </c>
      <c r="AK19" s="9">
        <f>($AK$2+(L19+U19)*12*7.57%)*SUM(Fasering!$D$5:$D$8)</f>
        <v>1271.7085414749004</v>
      </c>
      <c r="AL19" s="9">
        <f>($AK$2+(M19+V19)*12*7.57%)*SUM(Fasering!$D$5:$D$9)</f>
        <v>1724.6764766200538</v>
      </c>
      <c r="AM19" s="9">
        <f>($AK$2+(N19+W19)*12*7.57%)*SUM(Fasering!$D$5:$D$10)</f>
        <v>2224.2003369219487</v>
      </c>
      <c r="AN19" s="87">
        <f>($AK$2+(O19+X19)*12*7.57%)*SUM(Fasering!$D$5:$D$11)</f>
        <v>2772.5310536800002</v>
      </c>
      <c r="AO19" s="5">
        <f>($AK$2+(I19+AA19)*12*7.57%)*SUM(Fasering!$D$5)</f>
        <v>0</v>
      </c>
      <c r="AP19" s="9">
        <f>($AK$2+(J19+AB19)*12*7.57%)*SUM(Fasering!$D$5:$D$6)</f>
        <v>508.97780702973904</v>
      </c>
      <c r="AQ19" s="9">
        <f>($AK$2+(K19+AC19)*12*7.57%)*SUM(Fasering!$D$5:$D$7)</f>
        <v>866.47565161146247</v>
      </c>
      <c r="AR19" s="9">
        <f>($AK$2+(L19+AD19)*12*7.57%)*SUM(Fasering!$D$5:$D$8)</f>
        <v>1271.7085414749004</v>
      </c>
      <c r="AS19" s="9">
        <f>($AK$2+(M19+AE19)*12*7.57%)*SUM(Fasering!$D$5:$D$9)</f>
        <v>1724.6764766200538</v>
      </c>
      <c r="AT19" s="9">
        <f>($AK$2+(N19+AF19)*12*7.57%)*SUM(Fasering!$D$5:$D$10)</f>
        <v>2224.2003369219487</v>
      </c>
      <c r="AU19" s="87">
        <f>($AK$2+(O19+AG19)*12*7.57%)*SUM(Fasering!$D$5:$D$11)</f>
        <v>2772.5310536800002</v>
      </c>
    </row>
    <row r="20" spans="1:47" x14ac:dyDescent="0.3">
      <c r="A20" s="33">
        <f t="shared" si="6"/>
        <v>12</v>
      </c>
      <c r="B20" s="126">
        <v>35278.080000000002</v>
      </c>
      <c r="C20" s="127"/>
      <c r="D20" s="126">
        <f t="shared" si="0"/>
        <v>35983.641600000003</v>
      </c>
      <c r="E20" s="128">
        <f t="shared" si="1"/>
        <v>892.01117504009687</v>
      </c>
      <c r="F20" s="126">
        <f t="shared" si="2"/>
        <v>2998.6368000000002</v>
      </c>
      <c r="G20" s="128">
        <f t="shared" si="3"/>
        <v>74.334264586674735</v>
      </c>
      <c r="H20" s="46">
        <f>'L4'!$H$10</f>
        <v>1609.3</v>
      </c>
      <c r="I20" s="46">
        <f>GEW!$E$12+($F20-GEW!$E$12)*SUM(Fasering!$D$5)</f>
        <v>1716.7792493333334</v>
      </c>
      <c r="J20" s="46">
        <f>GEW!$E$12+($F20-GEW!$E$12)*SUM(Fasering!$D$5:$D$6)</f>
        <v>2048.2210709290102</v>
      </c>
      <c r="K20" s="46">
        <f>GEW!$E$12+($F20-GEW!$E$12)*SUM(Fasering!$D$5:$D$7)</f>
        <v>2238.3897170196419</v>
      </c>
      <c r="L20" s="46">
        <f>GEW!$E$12+($F20-GEW!$E$12)*SUM(Fasering!$D$5:$D$8)</f>
        <v>2428.5583631102736</v>
      </c>
      <c r="M20" s="46">
        <f>GEW!$E$12+($F20-GEW!$E$12)*SUM(Fasering!$D$5:$D$9)</f>
        <v>2618.7270092009057</v>
      </c>
      <c r="N20" s="46">
        <f>GEW!$E$12+($F20-GEW!$E$12)*SUM(Fasering!$D$5:$D$10)</f>
        <v>2808.4681539093685</v>
      </c>
      <c r="O20" s="101">
        <f>GEW!$E$12+($F20-GEW!$E$12)*SUM(Fasering!$D$5:$D$11)</f>
        <v>2998.6368000000002</v>
      </c>
      <c r="P20" s="126">
        <f>((B20&lt;19968.2*1.2434)*913.03+(B20&gt;19968.2*1.2434)*(B20&lt;20424.71*1.2434)*(20424.71-B20/1.2434+456.51)+(B20&gt;20424.71*1.2434)*(B20&lt;22659.62*1.2434)*456.51+(B20&gt;22659.62*1.2434)*(B20&lt;23116.13*1.2434)*(23116.13-B20/1.2434))/12*Inhoud!$C$4</f>
        <v>0</v>
      </c>
      <c r="Q20" s="128">
        <f t="shared" si="7"/>
        <v>0</v>
      </c>
      <c r="R20" s="46">
        <f>$P20*SUM(Fasering!$D$5)</f>
        <v>0</v>
      </c>
      <c r="S20" s="46">
        <f>$P20*SUM(Fasering!$D$5:$D$6)</f>
        <v>0</v>
      </c>
      <c r="T20" s="46">
        <f>$P20*SUM(Fasering!$D$5:$D$7)</f>
        <v>0</v>
      </c>
      <c r="U20" s="46">
        <f>$P20*SUM(Fasering!$D$5:$D$8)</f>
        <v>0</v>
      </c>
      <c r="V20" s="46">
        <f>$P20*SUM(Fasering!$D$5:$D$9)</f>
        <v>0</v>
      </c>
      <c r="W20" s="46">
        <f>$P20*SUM(Fasering!$D$5:$D$10)</f>
        <v>0</v>
      </c>
      <c r="X20" s="101">
        <f>$P20*SUM(Fasering!$D$5:$D$11)</f>
        <v>0</v>
      </c>
      <c r="Y20" s="126">
        <f>((B20&lt;19968.2*1.2434)*456.51+(B20&gt;19968.2*1.2434)*(B20&lt;20196.46*1.2434)*(20196.46-B20/1.2434+228.26)+(B20&gt;20196.46*1.2434)*(B20&lt;22659.62*1.2434)*228.26+(B20&gt;22659.62*1.2434)*(B20&lt;22887.88*1.2434)*(22887.88-B20/1.2434))/12*Inhoud!$C$4</f>
        <v>0</v>
      </c>
      <c r="Z20" s="128">
        <f t="shared" si="8"/>
        <v>0</v>
      </c>
      <c r="AA20" s="100">
        <f>$Y20*SUM(Fasering!$D$5)</f>
        <v>0</v>
      </c>
      <c r="AB20" s="46">
        <f>$Y20*SUM(Fasering!$D$5:$D$6)</f>
        <v>0</v>
      </c>
      <c r="AC20" s="46">
        <f>$Y20*SUM(Fasering!$D$5:$D$7)</f>
        <v>0</v>
      </c>
      <c r="AD20" s="46">
        <f>$Y20*SUM(Fasering!$D$5:$D$8)</f>
        <v>0</v>
      </c>
      <c r="AE20" s="46">
        <f>$Y20*SUM(Fasering!$D$5:$D$9)</f>
        <v>0</v>
      </c>
      <c r="AF20" s="46">
        <f>$Y20*SUM(Fasering!$D$5:$D$10)</f>
        <v>0</v>
      </c>
      <c r="AG20" s="101">
        <f>$Y20*SUM(Fasering!$D$5:$D$11)</f>
        <v>0</v>
      </c>
      <c r="AH20" s="5">
        <f>($AK$2+(I20+R20)*12*7.57%)*SUM(Fasering!$D$5)</f>
        <v>0</v>
      </c>
      <c r="AI20" s="9">
        <f>($AK$2+(J20+S20)*12*7.57%)*SUM(Fasering!$D$5:$D$6)</f>
        <v>514.32559427077217</v>
      </c>
      <c r="AJ20" s="9">
        <f>($AK$2+(K20+T20)*12*7.57%)*SUM(Fasering!$D$5:$D$7)</f>
        <v>879.72065588907378</v>
      </c>
      <c r="AK20" s="9">
        <f>($AK$2+(L20+U20)*12*7.57%)*SUM(Fasering!$D$5:$D$8)</f>
        <v>1296.3717733780045</v>
      </c>
      <c r="AL20" s="9">
        <f>($AK$2+(M20+V20)*12*7.57%)*SUM(Fasering!$D$5:$D$9)</f>
        <v>1764.2789467375653</v>
      </c>
      <c r="AM20" s="9">
        <f>($AK$2+(N20+W20)*12*7.57%)*SUM(Fasering!$D$5:$D$10)</f>
        <v>2282.2176082434662</v>
      </c>
      <c r="AN20" s="87">
        <f>($AK$2+(O20+X20)*12*7.57%)*SUM(Fasering!$D$5:$D$11)</f>
        <v>2852.5216691200003</v>
      </c>
      <c r="AO20" s="5">
        <f>($AK$2+(I20+AA20)*12*7.57%)*SUM(Fasering!$D$5)</f>
        <v>0</v>
      </c>
      <c r="AP20" s="9">
        <f>($AK$2+(J20+AB20)*12*7.57%)*SUM(Fasering!$D$5:$D$6)</f>
        <v>514.32559427077217</v>
      </c>
      <c r="AQ20" s="9">
        <f>($AK$2+(K20+AC20)*12*7.57%)*SUM(Fasering!$D$5:$D$7)</f>
        <v>879.72065588907378</v>
      </c>
      <c r="AR20" s="9">
        <f>($AK$2+(L20+AD20)*12*7.57%)*SUM(Fasering!$D$5:$D$8)</f>
        <v>1296.3717733780045</v>
      </c>
      <c r="AS20" s="9">
        <f>($AK$2+(M20+AE20)*12*7.57%)*SUM(Fasering!$D$5:$D$9)</f>
        <v>1764.2789467375653</v>
      </c>
      <c r="AT20" s="9">
        <f>($AK$2+(N20+AF20)*12*7.57%)*SUM(Fasering!$D$5:$D$10)</f>
        <v>2282.2176082434662</v>
      </c>
      <c r="AU20" s="87">
        <f>($AK$2+(O20+AG20)*12*7.57%)*SUM(Fasering!$D$5:$D$11)</f>
        <v>2852.5216691200003</v>
      </c>
    </row>
    <row r="21" spans="1:47" x14ac:dyDescent="0.3">
      <c r="A21" s="33">
        <f t="shared" si="6"/>
        <v>13</v>
      </c>
      <c r="B21" s="126">
        <v>35288.159999999996</v>
      </c>
      <c r="C21" s="127"/>
      <c r="D21" s="126">
        <f t="shared" si="0"/>
        <v>35993.923199999997</v>
      </c>
      <c r="E21" s="128">
        <f t="shared" si="1"/>
        <v>892.26604924652759</v>
      </c>
      <c r="F21" s="126">
        <f t="shared" si="2"/>
        <v>2999.4935999999998</v>
      </c>
      <c r="G21" s="128">
        <f t="shared" si="3"/>
        <v>74.355504103877294</v>
      </c>
      <c r="H21" s="46">
        <f>'L4'!$H$10</f>
        <v>1609.3</v>
      </c>
      <c r="I21" s="46">
        <f>GEW!$E$12+($F21-GEW!$E$12)*SUM(Fasering!$D$5)</f>
        <v>1716.7792493333334</v>
      </c>
      <c r="J21" s="46">
        <f>GEW!$E$12+($F21-GEW!$E$12)*SUM(Fasering!$D$5:$D$6)</f>
        <v>2048.4426083007684</v>
      </c>
      <c r="K21" s="46">
        <f>GEW!$E$12+($F21-GEW!$E$12)*SUM(Fasering!$D$5:$D$7)</f>
        <v>2238.7383640658609</v>
      </c>
      <c r="L21" s="46">
        <f>GEW!$E$12+($F21-GEW!$E$12)*SUM(Fasering!$D$5:$D$8)</f>
        <v>2429.0341198309534</v>
      </c>
      <c r="M21" s="46">
        <f>GEW!$E$12+($F21-GEW!$E$12)*SUM(Fasering!$D$5:$D$9)</f>
        <v>2619.3298755960463</v>
      </c>
      <c r="N21" s="46">
        <f>GEW!$E$12+($F21-GEW!$E$12)*SUM(Fasering!$D$5:$D$10)</f>
        <v>2809.1978442349073</v>
      </c>
      <c r="O21" s="101">
        <f>GEW!$E$12+($F21-GEW!$E$12)*SUM(Fasering!$D$5:$D$11)</f>
        <v>2999.4935999999998</v>
      </c>
      <c r="P21" s="126">
        <f>((B21&lt;19968.2*1.2434)*913.03+(B21&gt;19968.2*1.2434)*(B21&lt;20424.71*1.2434)*(20424.71-B21/1.2434+456.51)+(B21&gt;20424.71*1.2434)*(B21&lt;22659.62*1.2434)*456.51+(B21&gt;22659.62*1.2434)*(B21&lt;23116.13*1.2434)*(23116.13-B21/1.2434))/12*Inhoud!$C$4</f>
        <v>0</v>
      </c>
      <c r="Q21" s="128">
        <f t="shared" si="7"/>
        <v>0</v>
      </c>
      <c r="R21" s="46">
        <f>$P21*SUM(Fasering!$D$5)</f>
        <v>0</v>
      </c>
      <c r="S21" s="46">
        <f>$P21*SUM(Fasering!$D$5:$D$6)</f>
        <v>0</v>
      </c>
      <c r="T21" s="46">
        <f>$P21*SUM(Fasering!$D$5:$D$7)</f>
        <v>0</v>
      </c>
      <c r="U21" s="46">
        <f>$P21*SUM(Fasering!$D$5:$D$8)</f>
        <v>0</v>
      </c>
      <c r="V21" s="46">
        <f>$P21*SUM(Fasering!$D$5:$D$9)</f>
        <v>0</v>
      </c>
      <c r="W21" s="46">
        <f>$P21*SUM(Fasering!$D$5:$D$10)</f>
        <v>0</v>
      </c>
      <c r="X21" s="101">
        <f>$P21*SUM(Fasering!$D$5:$D$11)</f>
        <v>0</v>
      </c>
      <c r="Y21" s="126">
        <f>((B21&lt;19968.2*1.2434)*456.51+(B21&gt;19968.2*1.2434)*(B21&lt;20196.46*1.2434)*(20196.46-B21/1.2434+228.26)+(B21&gt;20196.46*1.2434)*(B21&lt;22659.62*1.2434)*228.26+(B21&gt;22659.62*1.2434)*(B21&lt;22887.88*1.2434)*(22887.88-B21/1.2434))/12*Inhoud!$C$4</f>
        <v>0</v>
      </c>
      <c r="Z21" s="128">
        <f t="shared" si="8"/>
        <v>0</v>
      </c>
      <c r="AA21" s="100">
        <f>$Y21*SUM(Fasering!$D$5)</f>
        <v>0</v>
      </c>
      <c r="AB21" s="46">
        <f>$Y21*SUM(Fasering!$D$5:$D$6)</f>
        <v>0</v>
      </c>
      <c r="AC21" s="46">
        <f>$Y21*SUM(Fasering!$D$5:$D$7)</f>
        <v>0</v>
      </c>
      <c r="AD21" s="46">
        <f>$Y21*SUM(Fasering!$D$5:$D$8)</f>
        <v>0</v>
      </c>
      <c r="AE21" s="46">
        <f>$Y21*SUM(Fasering!$D$5:$D$9)</f>
        <v>0</v>
      </c>
      <c r="AF21" s="46">
        <f>$Y21*SUM(Fasering!$D$5:$D$10)</f>
        <v>0</v>
      </c>
      <c r="AG21" s="101">
        <f>$Y21*SUM(Fasering!$D$5:$D$11)</f>
        <v>0</v>
      </c>
      <c r="AH21" s="5">
        <f>($AK$2+(I21+R21)*12*7.57%)*SUM(Fasering!$D$5)</f>
        <v>0</v>
      </c>
      <c r="AI21" s="9">
        <f>($AK$2+(J21+S21)*12*7.57%)*SUM(Fasering!$D$5:$D$6)</f>
        <v>514.3776288043349</v>
      </c>
      <c r="AJ21" s="9">
        <f>($AK$2+(K21+T21)*12*7.57%)*SUM(Fasering!$D$5:$D$7)</f>
        <v>879.8495311768437</v>
      </c>
      <c r="AK21" s="9">
        <f>($AK$2+(L21+U21)*12*7.57%)*SUM(Fasering!$D$5:$D$8)</f>
        <v>1296.6117492241601</v>
      </c>
      <c r="AL21" s="9">
        <f>($AK$2+(M21+V21)*12*7.57%)*SUM(Fasering!$D$5:$D$9)</f>
        <v>1764.6642829462842</v>
      </c>
      <c r="AM21" s="9">
        <f>($AK$2+(N21+W21)*12*7.57%)*SUM(Fasering!$D$5:$D$10)</f>
        <v>2282.7821224089953</v>
      </c>
      <c r="AN21" s="87">
        <f>($AK$2+(O21+X21)*12*7.57%)*SUM(Fasering!$D$5:$D$11)</f>
        <v>2853.2999862399997</v>
      </c>
      <c r="AO21" s="5">
        <f>($AK$2+(I21+AA21)*12*7.57%)*SUM(Fasering!$D$5)</f>
        <v>0</v>
      </c>
      <c r="AP21" s="9">
        <f>($AK$2+(J21+AB21)*12*7.57%)*SUM(Fasering!$D$5:$D$6)</f>
        <v>514.3776288043349</v>
      </c>
      <c r="AQ21" s="9">
        <f>($AK$2+(K21+AC21)*12*7.57%)*SUM(Fasering!$D$5:$D$7)</f>
        <v>879.8495311768437</v>
      </c>
      <c r="AR21" s="9">
        <f>($AK$2+(L21+AD21)*12*7.57%)*SUM(Fasering!$D$5:$D$8)</f>
        <v>1296.6117492241601</v>
      </c>
      <c r="AS21" s="9">
        <f>($AK$2+(M21+AE21)*12*7.57%)*SUM(Fasering!$D$5:$D$9)</f>
        <v>1764.6642829462842</v>
      </c>
      <c r="AT21" s="9">
        <f>($AK$2+(N21+AF21)*12*7.57%)*SUM(Fasering!$D$5:$D$10)</f>
        <v>2282.7821224089953</v>
      </c>
      <c r="AU21" s="87">
        <f>($AK$2+(O21+AG21)*12*7.57%)*SUM(Fasering!$D$5:$D$11)</f>
        <v>2853.2999862399997</v>
      </c>
    </row>
    <row r="22" spans="1:47" x14ac:dyDescent="0.3">
      <c r="A22" s="33">
        <f t="shared" si="6"/>
        <v>14</v>
      </c>
      <c r="B22" s="126">
        <v>36695.760000000002</v>
      </c>
      <c r="C22" s="127"/>
      <c r="D22" s="126">
        <f t="shared" si="0"/>
        <v>37429.675200000005</v>
      </c>
      <c r="E22" s="128">
        <f t="shared" si="1"/>
        <v>927.85741164455055</v>
      </c>
      <c r="F22" s="126">
        <f t="shared" si="2"/>
        <v>3119.1396</v>
      </c>
      <c r="G22" s="128">
        <f t="shared" si="3"/>
        <v>77.321450970379203</v>
      </c>
      <c r="H22" s="46">
        <f>'L4'!$H$10</f>
        <v>1609.3</v>
      </c>
      <c r="I22" s="46">
        <f>GEW!$E$12+($F22-GEW!$E$12)*SUM(Fasering!$D$5)</f>
        <v>1716.7792493333334</v>
      </c>
      <c r="J22" s="46">
        <f>GEW!$E$12+($F22-GEW!$E$12)*SUM(Fasering!$D$5:$D$6)</f>
        <v>2079.3787198570112</v>
      </c>
      <c r="K22" s="46">
        <f>GEW!$E$12+($F22-GEW!$E$12)*SUM(Fasering!$D$5:$D$7)</f>
        <v>2287.4244337343189</v>
      </c>
      <c r="L22" s="46">
        <f>GEW!$E$12+($F22-GEW!$E$12)*SUM(Fasering!$D$5:$D$8)</f>
        <v>2495.4701476116265</v>
      </c>
      <c r="M22" s="46">
        <f>GEW!$E$12+($F22-GEW!$E$12)*SUM(Fasering!$D$5:$D$9)</f>
        <v>2703.5158614889342</v>
      </c>
      <c r="N22" s="46">
        <f>GEW!$E$12+($F22-GEW!$E$12)*SUM(Fasering!$D$5:$D$10)</f>
        <v>2911.0938861226923</v>
      </c>
      <c r="O22" s="101">
        <f>GEW!$E$12+($F22-GEW!$E$12)*SUM(Fasering!$D$5:$D$11)</f>
        <v>3119.1396</v>
      </c>
      <c r="P22" s="126">
        <f>((B22&lt;19968.2*1.2434)*913.03+(B22&gt;19968.2*1.2434)*(B22&lt;20424.71*1.2434)*(20424.71-B22/1.2434+456.51)+(B22&gt;20424.71*1.2434)*(B22&lt;22659.62*1.2434)*456.51+(B22&gt;22659.62*1.2434)*(B22&lt;23116.13*1.2434)*(23116.13-B22/1.2434))/12*Inhoud!$C$4</f>
        <v>0</v>
      </c>
      <c r="Q22" s="128">
        <f t="shared" si="7"/>
        <v>0</v>
      </c>
      <c r="R22" s="46">
        <f>$P22*SUM(Fasering!$D$5)</f>
        <v>0</v>
      </c>
      <c r="S22" s="46">
        <f>$P22*SUM(Fasering!$D$5:$D$6)</f>
        <v>0</v>
      </c>
      <c r="T22" s="46">
        <f>$P22*SUM(Fasering!$D$5:$D$7)</f>
        <v>0</v>
      </c>
      <c r="U22" s="46">
        <f>$P22*SUM(Fasering!$D$5:$D$8)</f>
        <v>0</v>
      </c>
      <c r="V22" s="46">
        <f>$P22*SUM(Fasering!$D$5:$D$9)</f>
        <v>0</v>
      </c>
      <c r="W22" s="46">
        <f>$P22*SUM(Fasering!$D$5:$D$10)</f>
        <v>0</v>
      </c>
      <c r="X22" s="101">
        <f>$P22*SUM(Fasering!$D$5:$D$11)</f>
        <v>0</v>
      </c>
      <c r="Y22" s="126">
        <f>((B22&lt;19968.2*1.2434)*456.51+(B22&gt;19968.2*1.2434)*(B22&lt;20196.46*1.2434)*(20196.46-B22/1.2434+228.26)+(B22&gt;20196.46*1.2434)*(B22&lt;22659.62*1.2434)*228.26+(B22&gt;22659.62*1.2434)*(B22&lt;22887.88*1.2434)*(22887.88-B22/1.2434))/12*Inhoud!$C$4</f>
        <v>0</v>
      </c>
      <c r="Z22" s="128">
        <f t="shared" si="8"/>
        <v>0</v>
      </c>
      <c r="AA22" s="100">
        <f>$Y22*SUM(Fasering!$D$5)</f>
        <v>0</v>
      </c>
      <c r="AB22" s="46">
        <f>$Y22*SUM(Fasering!$D$5:$D$6)</f>
        <v>0</v>
      </c>
      <c r="AC22" s="46">
        <f>$Y22*SUM(Fasering!$D$5:$D$7)</f>
        <v>0</v>
      </c>
      <c r="AD22" s="46">
        <f>$Y22*SUM(Fasering!$D$5:$D$8)</f>
        <v>0</v>
      </c>
      <c r="AE22" s="46">
        <f>$Y22*SUM(Fasering!$D$5:$D$9)</f>
        <v>0</v>
      </c>
      <c r="AF22" s="46">
        <f>$Y22*SUM(Fasering!$D$5:$D$10)</f>
        <v>0</v>
      </c>
      <c r="AG22" s="101">
        <f>$Y22*SUM(Fasering!$D$5:$D$11)</f>
        <v>0</v>
      </c>
      <c r="AH22" s="5">
        <f>($AK$2+(I22+R22)*12*7.57%)*SUM(Fasering!$D$5)</f>
        <v>0</v>
      </c>
      <c r="AI22" s="9">
        <f>($AK$2+(J22+S22)*12*7.57%)*SUM(Fasering!$D$5:$D$6)</f>
        <v>521.64387974112606</v>
      </c>
      <c r="AJ22" s="9">
        <f>($AK$2+(K22+T22)*12*7.57%)*SUM(Fasering!$D$5:$D$7)</f>
        <v>897.84604457616956</v>
      </c>
      <c r="AK22" s="9">
        <f>($AK$2+(L22+U22)*12*7.57%)*SUM(Fasering!$D$5:$D$8)</f>
        <v>1330.1226620265941</v>
      </c>
      <c r="AL22" s="9">
        <f>($AK$2+(M22+V22)*12*7.57%)*SUM(Fasering!$D$5:$D$9)</f>
        <v>1818.4737320923994</v>
      </c>
      <c r="AM22" s="9">
        <f>($AK$2+(N22+W22)*12*7.57%)*SUM(Fasering!$D$5:$D$10)</f>
        <v>2361.6124933810092</v>
      </c>
      <c r="AN22" s="87">
        <f>($AK$2+(O22+X22)*12*7.57%)*SUM(Fasering!$D$5:$D$11)</f>
        <v>2961.9864126399998</v>
      </c>
      <c r="AO22" s="5">
        <f>($AK$2+(I22+AA22)*12*7.57%)*SUM(Fasering!$D$5)</f>
        <v>0</v>
      </c>
      <c r="AP22" s="9">
        <f>($AK$2+(J22+AB22)*12*7.57%)*SUM(Fasering!$D$5:$D$6)</f>
        <v>521.64387974112606</v>
      </c>
      <c r="AQ22" s="9">
        <f>($AK$2+(K22+AC22)*12*7.57%)*SUM(Fasering!$D$5:$D$7)</f>
        <v>897.84604457616956</v>
      </c>
      <c r="AR22" s="9">
        <f>($AK$2+(L22+AD22)*12*7.57%)*SUM(Fasering!$D$5:$D$8)</f>
        <v>1330.1226620265941</v>
      </c>
      <c r="AS22" s="9">
        <f>($AK$2+(M22+AE22)*12*7.57%)*SUM(Fasering!$D$5:$D$9)</f>
        <v>1818.4737320923994</v>
      </c>
      <c r="AT22" s="9">
        <f>($AK$2+(N22+AF22)*12*7.57%)*SUM(Fasering!$D$5:$D$10)</f>
        <v>2361.6124933810092</v>
      </c>
      <c r="AU22" s="87">
        <f>($AK$2+(O22+AG22)*12*7.57%)*SUM(Fasering!$D$5:$D$11)</f>
        <v>2961.9864126399998</v>
      </c>
    </row>
    <row r="23" spans="1:47" x14ac:dyDescent="0.3">
      <c r="A23" s="33">
        <f t="shared" si="6"/>
        <v>15</v>
      </c>
      <c r="B23" s="126">
        <v>36705.840000000004</v>
      </c>
      <c r="C23" s="127"/>
      <c r="D23" s="126">
        <f t="shared" si="0"/>
        <v>37439.956800000007</v>
      </c>
      <c r="E23" s="128">
        <f t="shared" si="1"/>
        <v>928.11228585098149</v>
      </c>
      <c r="F23" s="126">
        <f t="shared" si="2"/>
        <v>3119.9964</v>
      </c>
      <c r="G23" s="128">
        <f t="shared" si="3"/>
        <v>77.342690487581777</v>
      </c>
      <c r="H23" s="46">
        <f>'L4'!$H$10</f>
        <v>1609.3</v>
      </c>
      <c r="I23" s="46">
        <f>GEW!$E$12+($F23-GEW!$E$12)*SUM(Fasering!$D$5)</f>
        <v>1716.7792493333334</v>
      </c>
      <c r="J23" s="46">
        <f>GEW!$E$12+($F23-GEW!$E$12)*SUM(Fasering!$D$5:$D$6)</f>
        <v>2079.6002572287694</v>
      </c>
      <c r="K23" s="46">
        <f>GEW!$E$12+($F23-GEW!$E$12)*SUM(Fasering!$D$5:$D$7)</f>
        <v>2287.7730807805378</v>
      </c>
      <c r="L23" s="46">
        <f>GEW!$E$12+($F23-GEW!$E$12)*SUM(Fasering!$D$5:$D$8)</f>
        <v>2495.9459043323063</v>
      </c>
      <c r="M23" s="46">
        <f>GEW!$E$12+($F23-GEW!$E$12)*SUM(Fasering!$D$5:$D$9)</f>
        <v>2704.1187278840748</v>
      </c>
      <c r="N23" s="46">
        <f>GEW!$E$12+($F23-GEW!$E$12)*SUM(Fasering!$D$5:$D$10)</f>
        <v>2911.8235764482315</v>
      </c>
      <c r="O23" s="101">
        <f>GEW!$E$12+($F23-GEW!$E$12)*SUM(Fasering!$D$5:$D$11)</f>
        <v>3119.9964</v>
      </c>
      <c r="P23" s="126">
        <f>((B23&lt;19968.2*1.2434)*913.03+(B23&gt;19968.2*1.2434)*(B23&lt;20424.71*1.2434)*(20424.71-B23/1.2434+456.51)+(B23&gt;20424.71*1.2434)*(B23&lt;22659.62*1.2434)*456.51+(B23&gt;22659.62*1.2434)*(B23&lt;23116.13*1.2434)*(23116.13-B23/1.2434))/12*Inhoud!$C$4</f>
        <v>0</v>
      </c>
      <c r="Q23" s="128">
        <f t="shared" si="7"/>
        <v>0</v>
      </c>
      <c r="R23" s="46">
        <f>$P23*SUM(Fasering!$D$5)</f>
        <v>0</v>
      </c>
      <c r="S23" s="46">
        <f>$P23*SUM(Fasering!$D$5:$D$6)</f>
        <v>0</v>
      </c>
      <c r="T23" s="46">
        <f>$P23*SUM(Fasering!$D$5:$D$7)</f>
        <v>0</v>
      </c>
      <c r="U23" s="46">
        <f>$P23*SUM(Fasering!$D$5:$D$8)</f>
        <v>0</v>
      </c>
      <c r="V23" s="46">
        <f>$P23*SUM(Fasering!$D$5:$D$9)</f>
        <v>0</v>
      </c>
      <c r="W23" s="46">
        <f>$P23*SUM(Fasering!$D$5:$D$10)</f>
        <v>0</v>
      </c>
      <c r="X23" s="101">
        <f>$P23*SUM(Fasering!$D$5:$D$11)</f>
        <v>0</v>
      </c>
      <c r="Y23" s="126">
        <f>((B23&lt;19968.2*1.2434)*456.51+(B23&gt;19968.2*1.2434)*(B23&lt;20196.46*1.2434)*(20196.46-B23/1.2434+228.26)+(B23&gt;20196.46*1.2434)*(B23&lt;22659.62*1.2434)*228.26+(B23&gt;22659.62*1.2434)*(B23&lt;22887.88*1.2434)*(22887.88-B23/1.2434))/12*Inhoud!$C$4</f>
        <v>0</v>
      </c>
      <c r="Z23" s="128">
        <f t="shared" si="8"/>
        <v>0</v>
      </c>
      <c r="AA23" s="100">
        <f>$Y23*SUM(Fasering!$D$5)</f>
        <v>0</v>
      </c>
      <c r="AB23" s="46">
        <f>$Y23*SUM(Fasering!$D$5:$D$6)</f>
        <v>0</v>
      </c>
      <c r="AC23" s="46">
        <f>$Y23*SUM(Fasering!$D$5:$D$7)</f>
        <v>0</v>
      </c>
      <c r="AD23" s="46">
        <f>$Y23*SUM(Fasering!$D$5:$D$8)</f>
        <v>0</v>
      </c>
      <c r="AE23" s="46">
        <f>$Y23*SUM(Fasering!$D$5:$D$9)</f>
        <v>0</v>
      </c>
      <c r="AF23" s="46">
        <f>$Y23*SUM(Fasering!$D$5:$D$10)</f>
        <v>0</v>
      </c>
      <c r="AG23" s="101">
        <f>$Y23*SUM(Fasering!$D$5:$D$11)</f>
        <v>0</v>
      </c>
      <c r="AH23" s="5">
        <f>($AK$2+(I23+R23)*12*7.57%)*SUM(Fasering!$D$5)</f>
        <v>0</v>
      </c>
      <c r="AI23" s="9">
        <f>($AK$2+(J23+S23)*12*7.57%)*SUM(Fasering!$D$5:$D$6)</f>
        <v>521.69591427468879</v>
      </c>
      <c r="AJ23" s="9">
        <f>($AK$2+(K23+T23)*12*7.57%)*SUM(Fasering!$D$5:$D$7)</f>
        <v>897.97491986393948</v>
      </c>
      <c r="AK23" s="9">
        <f>($AK$2+(L23+U23)*12*7.57%)*SUM(Fasering!$D$5:$D$8)</f>
        <v>1330.3626378727495</v>
      </c>
      <c r="AL23" s="9">
        <f>($AK$2+(M23+V23)*12*7.57%)*SUM(Fasering!$D$5:$D$9)</f>
        <v>1818.859068301118</v>
      </c>
      <c r="AM23" s="9">
        <f>($AK$2+(N23+W23)*12*7.57%)*SUM(Fasering!$D$5:$D$10)</f>
        <v>2362.1770075465383</v>
      </c>
      <c r="AN23" s="87">
        <f>($AK$2+(O23+X23)*12*7.57%)*SUM(Fasering!$D$5:$D$11)</f>
        <v>2962.7647297600001</v>
      </c>
      <c r="AO23" s="5">
        <f>($AK$2+(I23+AA23)*12*7.57%)*SUM(Fasering!$D$5)</f>
        <v>0</v>
      </c>
      <c r="AP23" s="9">
        <f>($AK$2+(J23+AB23)*12*7.57%)*SUM(Fasering!$D$5:$D$6)</f>
        <v>521.69591427468879</v>
      </c>
      <c r="AQ23" s="9">
        <f>($AK$2+(K23+AC23)*12*7.57%)*SUM(Fasering!$D$5:$D$7)</f>
        <v>897.97491986393948</v>
      </c>
      <c r="AR23" s="9">
        <f>($AK$2+(L23+AD23)*12*7.57%)*SUM(Fasering!$D$5:$D$8)</f>
        <v>1330.3626378727495</v>
      </c>
      <c r="AS23" s="9">
        <f>($AK$2+(M23+AE23)*12*7.57%)*SUM(Fasering!$D$5:$D$9)</f>
        <v>1818.859068301118</v>
      </c>
      <c r="AT23" s="9">
        <f>($AK$2+(N23+AF23)*12*7.57%)*SUM(Fasering!$D$5:$D$10)</f>
        <v>2362.1770075465383</v>
      </c>
      <c r="AU23" s="87">
        <f>($AK$2+(O23+AG23)*12*7.57%)*SUM(Fasering!$D$5:$D$11)</f>
        <v>2962.7647297600001</v>
      </c>
    </row>
    <row r="24" spans="1:47" x14ac:dyDescent="0.3">
      <c r="A24" s="33">
        <f t="shared" si="6"/>
        <v>16</v>
      </c>
      <c r="B24" s="126">
        <v>38712.840000000004</v>
      </c>
      <c r="C24" s="127"/>
      <c r="D24" s="126">
        <f t="shared" si="0"/>
        <v>39487.096800000007</v>
      </c>
      <c r="E24" s="128">
        <f t="shared" si="1"/>
        <v>978.8595608814104</v>
      </c>
      <c r="F24" s="126">
        <f t="shared" si="2"/>
        <v>3290.5914000000002</v>
      </c>
      <c r="G24" s="128">
        <f t="shared" si="3"/>
        <v>81.571630073450862</v>
      </c>
      <c r="H24" s="46">
        <f>'L4'!$H$10</f>
        <v>1609.3</v>
      </c>
      <c r="I24" s="46">
        <f>GEW!$E$12+($F24-GEW!$E$12)*SUM(Fasering!$D$5)</f>
        <v>1716.7792493333334</v>
      </c>
      <c r="J24" s="46">
        <f>GEW!$E$12+($F24-GEW!$E$12)*SUM(Fasering!$D$5:$D$6)</f>
        <v>2123.7099303556379</v>
      </c>
      <c r="K24" s="46">
        <f>GEW!$E$12+($F24-GEW!$E$12)*SUM(Fasering!$D$5:$D$7)</f>
        <v>2357.1911980188124</v>
      </c>
      <c r="L24" s="46">
        <f>GEW!$E$12+($F24-GEW!$E$12)*SUM(Fasering!$D$5:$D$8)</f>
        <v>2590.672465681987</v>
      </c>
      <c r="M24" s="46">
        <f>GEW!$E$12+($F24-GEW!$E$12)*SUM(Fasering!$D$5:$D$9)</f>
        <v>2824.1537333451615</v>
      </c>
      <c r="N24" s="46">
        <f>GEW!$E$12+($F24-GEW!$E$12)*SUM(Fasering!$D$5:$D$10)</f>
        <v>3057.1101323368257</v>
      </c>
      <c r="O24" s="101">
        <f>GEW!$E$12+($F24-GEW!$E$12)*SUM(Fasering!$D$5:$D$11)</f>
        <v>3290.5914000000002</v>
      </c>
      <c r="P24" s="126">
        <f>((B24&lt;19968.2*1.2434)*913.03+(B24&gt;19968.2*1.2434)*(B24&lt;20424.71*1.2434)*(20424.71-B24/1.2434+456.51)+(B24&gt;20424.71*1.2434)*(B24&lt;22659.62*1.2434)*456.51+(B24&gt;22659.62*1.2434)*(B24&lt;23116.13*1.2434)*(23116.13-B24/1.2434))/12*Inhoud!$C$4</f>
        <v>0</v>
      </c>
      <c r="Q24" s="128">
        <f t="shared" si="7"/>
        <v>0</v>
      </c>
      <c r="R24" s="46">
        <f>$P24*SUM(Fasering!$D$5)</f>
        <v>0</v>
      </c>
      <c r="S24" s="46">
        <f>$P24*SUM(Fasering!$D$5:$D$6)</f>
        <v>0</v>
      </c>
      <c r="T24" s="46">
        <f>$P24*SUM(Fasering!$D$5:$D$7)</f>
        <v>0</v>
      </c>
      <c r="U24" s="46">
        <f>$P24*SUM(Fasering!$D$5:$D$8)</f>
        <v>0</v>
      </c>
      <c r="V24" s="46">
        <f>$P24*SUM(Fasering!$D$5:$D$9)</f>
        <v>0</v>
      </c>
      <c r="W24" s="46">
        <f>$P24*SUM(Fasering!$D$5:$D$10)</f>
        <v>0</v>
      </c>
      <c r="X24" s="101">
        <f>$P24*SUM(Fasering!$D$5:$D$11)</f>
        <v>0</v>
      </c>
      <c r="Y24" s="126">
        <f>((B24&lt;19968.2*1.2434)*456.51+(B24&gt;19968.2*1.2434)*(B24&lt;20196.46*1.2434)*(20196.46-B24/1.2434+228.26)+(B24&gt;20196.46*1.2434)*(B24&lt;22659.62*1.2434)*228.26+(B24&gt;22659.62*1.2434)*(B24&lt;22887.88*1.2434)*(22887.88-B24/1.2434))/12*Inhoud!$C$4</f>
        <v>0</v>
      </c>
      <c r="Z24" s="128">
        <f t="shared" si="8"/>
        <v>0</v>
      </c>
      <c r="AA24" s="100">
        <f>$Y24*SUM(Fasering!$D$5)</f>
        <v>0</v>
      </c>
      <c r="AB24" s="46">
        <f>$Y24*SUM(Fasering!$D$5:$D$6)</f>
        <v>0</v>
      </c>
      <c r="AC24" s="46">
        <f>$Y24*SUM(Fasering!$D$5:$D$7)</f>
        <v>0</v>
      </c>
      <c r="AD24" s="46">
        <f>$Y24*SUM(Fasering!$D$5:$D$8)</f>
        <v>0</v>
      </c>
      <c r="AE24" s="46">
        <f>$Y24*SUM(Fasering!$D$5:$D$9)</f>
        <v>0</v>
      </c>
      <c r="AF24" s="46">
        <f>$Y24*SUM(Fasering!$D$5:$D$10)</f>
        <v>0</v>
      </c>
      <c r="AG24" s="101">
        <f>$Y24*SUM(Fasering!$D$5:$D$11)</f>
        <v>0</v>
      </c>
      <c r="AH24" s="5">
        <f>($AK$2+(I24+R24)*12*7.57%)*SUM(Fasering!$D$5)</f>
        <v>0</v>
      </c>
      <c r="AI24" s="9">
        <f>($AK$2+(J24+S24)*12*7.57%)*SUM(Fasering!$D$5:$D$6)</f>
        <v>532.05636158226207</v>
      </c>
      <c r="AJ24" s="9">
        <f>($AK$2+(K24+T24)*12*7.57%)*SUM(Fasering!$D$5:$D$7)</f>
        <v>923.63491019673813</v>
      </c>
      <c r="AK24" s="9">
        <f>($AK$2+(L24+U24)*12*7.57%)*SUM(Fasering!$D$5:$D$8)</f>
        <v>1378.1435429555036</v>
      </c>
      <c r="AL24" s="9">
        <f>($AK$2+(M24+V24)*12*7.57%)*SUM(Fasering!$D$5:$D$9)</f>
        <v>1895.5822598585587</v>
      </c>
      <c r="AM24" s="9">
        <f>($AK$2+(N24+W24)*12*7.57%)*SUM(Fasering!$D$5:$D$10)</f>
        <v>2474.5758101473011</v>
      </c>
      <c r="AN24" s="87">
        <f>($AK$2+(O24+X24)*12*7.57%)*SUM(Fasering!$D$5:$D$11)</f>
        <v>3117.7332277599999</v>
      </c>
      <c r="AO24" s="5">
        <f>($AK$2+(I24+AA24)*12*7.57%)*SUM(Fasering!$D$5)</f>
        <v>0</v>
      </c>
      <c r="AP24" s="9">
        <f>($AK$2+(J24+AB24)*12*7.57%)*SUM(Fasering!$D$5:$D$6)</f>
        <v>532.05636158226207</v>
      </c>
      <c r="AQ24" s="9">
        <f>($AK$2+(K24+AC24)*12*7.57%)*SUM(Fasering!$D$5:$D$7)</f>
        <v>923.63491019673813</v>
      </c>
      <c r="AR24" s="9">
        <f>($AK$2+(L24+AD24)*12*7.57%)*SUM(Fasering!$D$5:$D$8)</f>
        <v>1378.1435429555036</v>
      </c>
      <c r="AS24" s="9">
        <f>($AK$2+(M24+AE24)*12*7.57%)*SUM(Fasering!$D$5:$D$9)</f>
        <v>1895.5822598585587</v>
      </c>
      <c r="AT24" s="9">
        <f>($AK$2+(N24+AF24)*12*7.57%)*SUM(Fasering!$D$5:$D$10)</f>
        <v>2474.5758101473011</v>
      </c>
      <c r="AU24" s="87">
        <f>($AK$2+(O24+AG24)*12*7.57%)*SUM(Fasering!$D$5:$D$11)</f>
        <v>3117.7332277599999</v>
      </c>
    </row>
    <row r="25" spans="1:47" x14ac:dyDescent="0.3">
      <c r="A25" s="33">
        <f t="shared" si="6"/>
        <v>17</v>
      </c>
      <c r="B25" s="126">
        <v>39533.879999999997</v>
      </c>
      <c r="C25" s="127"/>
      <c r="D25" s="126">
        <f t="shared" si="0"/>
        <v>40324.5576</v>
      </c>
      <c r="E25" s="128">
        <f t="shared" si="1"/>
        <v>999.61967183855188</v>
      </c>
      <c r="F25" s="126">
        <f t="shared" si="2"/>
        <v>3360.3797999999997</v>
      </c>
      <c r="G25" s="128">
        <f t="shared" si="3"/>
        <v>83.301639319879314</v>
      </c>
      <c r="H25" s="46">
        <f>'L4'!$H$10</f>
        <v>1609.3</v>
      </c>
      <c r="I25" s="46">
        <f>GEW!$E$12+($F25-GEW!$E$12)*SUM(Fasering!$D$5)</f>
        <v>1716.7792493333334</v>
      </c>
      <c r="J25" s="46">
        <f>GEW!$E$12+($F25-GEW!$E$12)*SUM(Fasering!$D$5:$D$6)</f>
        <v>2141.7546767552808</v>
      </c>
      <c r="K25" s="46">
        <f>GEW!$E$12+($F25-GEW!$E$12)*SUM(Fasering!$D$5:$D$7)</f>
        <v>2385.5893300453754</v>
      </c>
      <c r="L25" s="46">
        <f>GEW!$E$12+($F25-GEW!$E$12)*SUM(Fasering!$D$5:$D$8)</f>
        <v>2629.4239833354704</v>
      </c>
      <c r="M25" s="46">
        <f>GEW!$E$12+($F25-GEW!$E$12)*SUM(Fasering!$D$5:$D$9)</f>
        <v>2873.2586366255655</v>
      </c>
      <c r="N25" s="46">
        <f>GEW!$E$12+($F25-GEW!$E$12)*SUM(Fasering!$D$5:$D$10)</f>
        <v>3116.5451467099051</v>
      </c>
      <c r="O25" s="101">
        <f>GEW!$E$12+($F25-GEW!$E$12)*SUM(Fasering!$D$5:$D$11)</f>
        <v>3360.3797999999997</v>
      </c>
      <c r="P25" s="126">
        <f>((B25&lt;19968.2*1.2434)*913.03+(B25&gt;19968.2*1.2434)*(B25&lt;20424.71*1.2434)*(20424.71-B25/1.2434+456.51)+(B25&gt;20424.71*1.2434)*(B25&lt;22659.62*1.2434)*456.51+(B25&gt;22659.62*1.2434)*(B25&lt;23116.13*1.2434)*(23116.13-B25/1.2434))/12*Inhoud!$C$4</f>
        <v>0</v>
      </c>
      <c r="Q25" s="128">
        <f t="shared" si="7"/>
        <v>0</v>
      </c>
      <c r="R25" s="46">
        <f>$P25*SUM(Fasering!$D$5)</f>
        <v>0</v>
      </c>
      <c r="S25" s="46">
        <f>$P25*SUM(Fasering!$D$5:$D$6)</f>
        <v>0</v>
      </c>
      <c r="T25" s="46">
        <f>$P25*SUM(Fasering!$D$5:$D$7)</f>
        <v>0</v>
      </c>
      <c r="U25" s="46">
        <f>$P25*SUM(Fasering!$D$5:$D$8)</f>
        <v>0</v>
      </c>
      <c r="V25" s="46">
        <f>$P25*SUM(Fasering!$D$5:$D$9)</f>
        <v>0</v>
      </c>
      <c r="W25" s="46">
        <f>$P25*SUM(Fasering!$D$5:$D$10)</f>
        <v>0</v>
      </c>
      <c r="X25" s="101">
        <f>$P25*SUM(Fasering!$D$5:$D$11)</f>
        <v>0</v>
      </c>
      <c r="Y25" s="126">
        <f>((B25&lt;19968.2*1.2434)*456.51+(B25&gt;19968.2*1.2434)*(B25&lt;20196.46*1.2434)*(20196.46-B25/1.2434+228.26)+(B25&gt;20196.46*1.2434)*(B25&lt;22659.62*1.2434)*228.26+(B25&gt;22659.62*1.2434)*(B25&lt;22887.88*1.2434)*(22887.88-B25/1.2434))/12*Inhoud!$C$4</f>
        <v>0</v>
      </c>
      <c r="Z25" s="128">
        <f t="shared" si="8"/>
        <v>0</v>
      </c>
      <c r="AA25" s="100">
        <f>$Y25*SUM(Fasering!$D$5)</f>
        <v>0</v>
      </c>
      <c r="AB25" s="46">
        <f>$Y25*SUM(Fasering!$D$5:$D$6)</f>
        <v>0</v>
      </c>
      <c r="AC25" s="46">
        <f>$Y25*SUM(Fasering!$D$5:$D$7)</f>
        <v>0</v>
      </c>
      <c r="AD25" s="46">
        <f>$Y25*SUM(Fasering!$D$5:$D$8)</f>
        <v>0</v>
      </c>
      <c r="AE25" s="46">
        <f>$Y25*SUM(Fasering!$D$5:$D$9)</f>
        <v>0</v>
      </c>
      <c r="AF25" s="46">
        <f>$Y25*SUM(Fasering!$D$5:$D$10)</f>
        <v>0</v>
      </c>
      <c r="AG25" s="101">
        <f>$Y25*SUM(Fasering!$D$5:$D$11)</f>
        <v>0</v>
      </c>
      <c r="AH25" s="5">
        <f>($AK$2+(I25+R25)*12*7.57%)*SUM(Fasering!$D$5)</f>
        <v>0</v>
      </c>
      <c r="AI25" s="9">
        <f>($AK$2+(J25+S25)*12*7.57%)*SUM(Fasering!$D$5:$D$6)</f>
        <v>536.29469823269051</v>
      </c>
      <c r="AJ25" s="9">
        <f>($AK$2+(K25+T25)*12*7.57%)*SUM(Fasering!$D$5:$D$7)</f>
        <v>934.13210923153645</v>
      </c>
      <c r="AK25" s="9">
        <f>($AK$2+(L25+U25)*12*7.57%)*SUM(Fasering!$D$5:$D$8)</f>
        <v>1397.6901469959341</v>
      </c>
      <c r="AL25" s="9">
        <f>($AK$2+(M25+V25)*12*7.57%)*SUM(Fasering!$D$5:$D$9)</f>
        <v>1926.9688115258834</v>
      </c>
      <c r="AM25" s="9">
        <f>($AK$2+(N25+W25)*12*7.57%)*SUM(Fasering!$D$5:$D$10)</f>
        <v>2520.5568330109431</v>
      </c>
      <c r="AN25" s="87">
        <f>($AK$2+(O25+X25)*12*7.57%)*SUM(Fasering!$D$5:$D$11)</f>
        <v>3181.1290103199999</v>
      </c>
      <c r="AO25" s="5">
        <f>($AK$2+(I25+AA25)*12*7.57%)*SUM(Fasering!$D$5)</f>
        <v>0</v>
      </c>
      <c r="AP25" s="9">
        <f>($AK$2+(J25+AB25)*12*7.57%)*SUM(Fasering!$D$5:$D$6)</f>
        <v>536.29469823269051</v>
      </c>
      <c r="AQ25" s="9">
        <f>($AK$2+(K25+AC25)*12*7.57%)*SUM(Fasering!$D$5:$D$7)</f>
        <v>934.13210923153645</v>
      </c>
      <c r="AR25" s="9">
        <f>($AK$2+(L25+AD25)*12*7.57%)*SUM(Fasering!$D$5:$D$8)</f>
        <v>1397.6901469959341</v>
      </c>
      <c r="AS25" s="9">
        <f>($AK$2+(M25+AE25)*12*7.57%)*SUM(Fasering!$D$5:$D$9)</f>
        <v>1926.9688115258834</v>
      </c>
      <c r="AT25" s="9">
        <f>($AK$2+(N25+AF25)*12*7.57%)*SUM(Fasering!$D$5:$D$10)</f>
        <v>2520.5568330109431</v>
      </c>
      <c r="AU25" s="87">
        <f>($AK$2+(O25+AG25)*12*7.57%)*SUM(Fasering!$D$5:$D$11)</f>
        <v>3181.1290103199999</v>
      </c>
    </row>
    <row r="26" spans="1:47" x14ac:dyDescent="0.3">
      <c r="A26" s="33">
        <f t="shared" si="6"/>
        <v>18</v>
      </c>
      <c r="B26" s="126">
        <v>40709.64</v>
      </c>
      <c r="C26" s="127"/>
      <c r="D26" s="126">
        <f t="shared" si="0"/>
        <v>41523.832799999996</v>
      </c>
      <c r="E26" s="128">
        <f t="shared" si="1"/>
        <v>1029.3489274886649</v>
      </c>
      <c r="F26" s="126">
        <f t="shared" si="2"/>
        <v>3460.3193999999999</v>
      </c>
      <c r="G26" s="128">
        <f t="shared" si="3"/>
        <v>85.779077290722086</v>
      </c>
      <c r="H26" s="46">
        <f>'L4'!$H$10</f>
        <v>1609.3</v>
      </c>
      <c r="I26" s="46">
        <f>GEW!$E$12+($F26-GEW!$E$12)*SUM(Fasering!$D$5)</f>
        <v>1716.7792493333334</v>
      </c>
      <c r="J26" s="46">
        <f>GEW!$E$12+($F26-GEW!$E$12)*SUM(Fasering!$D$5:$D$6)</f>
        <v>2167.5954287610839</v>
      </c>
      <c r="K26" s="46">
        <f>GEW!$E$12+($F26-GEW!$E$12)*SUM(Fasering!$D$5:$D$7)</f>
        <v>2426.2565176507933</v>
      </c>
      <c r="L26" s="46">
        <f>GEW!$E$12+($F26-GEW!$E$12)*SUM(Fasering!$D$5:$D$8)</f>
        <v>2684.9176065405031</v>
      </c>
      <c r="M26" s="46">
        <f>GEW!$E$12+($F26-GEW!$E$12)*SUM(Fasering!$D$5:$D$9)</f>
        <v>2943.578695430213</v>
      </c>
      <c r="N26" s="46">
        <f>GEW!$E$12+($F26-GEW!$E$12)*SUM(Fasering!$D$5:$D$10)</f>
        <v>3201.6583111102905</v>
      </c>
      <c r="O26" s="101">
        <f>GEW!$E$12+($F26-GEW!$E$12)*SUM(Fasering!$D$5:$D$11)</f>
        <v>3460.3193999999999</v>
      </c>
      <c r="P26" s="126">
        <f>((B26&lt;19968.2*1.2434)*913.03+(B26&gt;19968.2*1.2434)*(B26&lt;20424.71*1.2434)*(20424.71-B26/1.2434+456.51)+(B26&gt;20424.71*1.2434)*(B26&lt;22659.62*1.2434)*456.51+(B26&gt;22659.62*1.2434)*(B26&lt;23116.13*1.2434)*(23116.13-B26/1.2434))/12*Inhoud!$C$4</f>
        <v>0</v>
      </c>
      <c r="Q26" s="128">
        <f t="shared" si="7"/>
        <v>0</v>
      </c>
      <c r="R26" s="46">
        <f>$P26*SUM(Fasering!$D$5)</f>
        <v>0</v>
      </c>
      <c r="S26" s="46">
        <f>$P26*SUM(Fasering!$D$5:$D$6)</f>
        <v>0</v>
      </c>
      <c r="T26" s="46">
        <f>$P26*SUM(Fasering!$D$5:$D$7)</f>
        <v>0</v>
      </c>
      <c r="U26" s="46">
        <f>$P26*SUM(Fasering!$D$5:$D$8)</f>
        <v>0</v>
      </c>
      <c r="V26" s="46">
        <f>$P26*SUM(Fasering!$D$5:$D$9)</f>
        <v>0</v>
      </c>
      <c r="W26" s="46">
        <f>$P26*SUM(Fasering!$D$5:$D$10)</f>
        <v>0</v>
      </c>
      <c r="X26" s="101">
        <f>$P26*SUM(Fasering!$D$5:$D$11)</f>
        <v>0</v>
      </c>
      <c r="Y26" s="126">
        <f>((B26&lt;19968.2*1.2434)*456.51+(B26&gt;19968.2*1.2434)*(B26&lt;20196.46*1.2434)*(20196.46-B26/1.2434+228.26)+(B26&gt;20196.46*1.2434)*(B26&lt;22659.62*1.2434)*228.26+(B26&gt;22659.62*1.2434)*(B26&lt;22887.88*1.2434)*(22887.88-B26/1.2434))/12*Inhoud!$C$4</f>
        <v>0</v>
      </c>
      <c r="Z26" s="128">
        <f t="shared" si="8"/>
        <v>0</v>
      </c>
      <c r="AA26" s="100">
        <f>$Y26*SUM(Fasering!$D$5)</f>
        <v>0</v>
      </c>
      <c r="AB26" s="46">
        <f>$Y26*SUM(Fasering!$D$5:$D$6)</f>
        <v>0</v>
      </c>
      <c r="AC26" s="46">
        <f>$Y26*SUM(Fasering!$D$5:$D$7)</f>
        <v>0</v>
      </c>
      <c r="AD26" s="46">
        <f>$Y26*SUM(Fasering!$D$5:$D$8)</f>
        <v>0</v>
      </c>
      <c r="AE26" s="46">
        <f>$Y26*SUM(Fasering!$D$5:$D$9)</f>
        <v>0</v>
      </c>
      <c r="AF26" s="46">
        <f>$Y26*SUM(Fasering!$D$5:$D$10)</f>
        <v>0</v>
      </c>
      <c r="AG26" s="101">
        <f>$Y26*SUM(Fasering!$D$5:$D$11)</f>
        <v>0</v>
      </c>
      <c r="AH26" s="5">
        <f>($AK$2+(I26+R26)*12*7.57%)*SUM(Fasering!$D$5)</f>
        <v>0</v>
      </c>
      <c r="AI26" s="9">
        <f>($AK$2+(J26+S26)*12*7.57%)*SUM(Fasering!$D$5:$D$6)</f>
        <v>542.36415489753972</v>
      </c>
      <c r="AJ26" s="9">
        <f>($AK$2+(K26+T26)*12*7.57%)*SUM(Fasering!$D$5:$D$7)</f>
        <v>949.16449101214994</v>
      </c>
      <c r="AK26" s="9">
        <f>($AK$2+(L26+U26)*12*7.57%)*SUM(Fasering!$D$5:$D$8)</f>
        <v>1425.6816153367909</v>
      </c>
      <c r="AL26" s="9">
        <f>($AK$2+(M26+V26)*12*7.57%)*SUM(Fasering!$D$5:$D$9)</f>
        <v>1971.9155278714622</v>
      </c>
      <c r="AM26" s="9">
        <f>($AK$2+(N26+W26)*12*7.57%)*SUM(Fasering!$D$5:$D$10)</f>
        <v>2586.4033781758026</v>
      </c>
      <c r="AN26" s="87">
        <f>($AK$2+(O26+X26)*12*7.57%)*SUM(Fasering!$D$5:$D$11)</f>
        <v>3271.9141429599999</v>
      </c>
      <c r="AO26" s="5">
        <f>($AK$2+(I26+AA26)*12*7.57%)*SUM(Fasering!$D$5)</f>
        <v>0</v>
      </c>
      <c r="AP26" s="9">
        <f>($AK$2+(J26+AB26)*12*7.57%)*SUM(Fasering!$D$5:$D$6)</f>
        <v>542.36415489753972</v>
      </c>
      <c r="AQ26" s="9">
        <f>($AK$2+(K26+AC26)*12*7.57%)*SUM(Fasering!$D$5:$D$7)</f>
        <v>949.16449101214994</v>
      </c>
      <c r="AR26" s="9">
        <f>($AK$2+(L26+AD26)*12*7.57%)*SUM(Fasering!$D$5:$D$8)</f>
        <v>1425.6816153367909</v>
      </c>
      <c r="AS26" s="9">
        <f>($AK$2+(M26+AE26)*12*7.57%)*SUM(Fasering!$D$5:$D$9)</f>
        <v>1971.9155278714622</v>
      </c>
      <c r="AT26" s="9">
        <f>($AK$2+(N26+AF26)*12*7.57%)*SUM(Fasering!$D$5:$D$10)</f>
        <v>2586.4033781758026</v>
      </c>
      <c r="AU26" s="87">
        <f>($AK$2+(O26+AG26)*12*7.57%)*SUM(Fasering!$D$5:$D$11)</f>
        <v>3271.9141429599999</v>
      </c>
    </row>
    <row r="27" spans="1:47" x14ac:dyDescent="0.3">
      <c r="A27" s="33">
        <f t="shared" si="6"/>
        <v>19</v>
      </c>
      <c r="B27" s="126">
        <v>41530.68</v>
      </c>
      <c r="C27" s="127"/>
      <c r="D27" s="126">
        <f t="shared" si="0"/>
        <v>42361.293600000005</v>
      </c>
      <c r="E27" s="128">
        <f t="shared" si="1"/>
        <v>1050.1090384458068</v>
      </c>
      <c r="F27" s="126">
        <f t="shared" si="2"/>
        <v>3530.1077999999998</v>
      </c>
      <c r="G27" s="128">
        <f t="shared" si="3"/>
        <v>87.509086537150552</v>
      </c>
      <c r="H27" s="46">
        <f>'L4'!$H$10</f>
        <v>1609.3</v>
      </c>
      <c r="I27" s="46">
        <f>GEW!$E$12+($F27-GEW!$E$12)*SUM(Fasering!$D$5)</f>
        <v>1716.7792493333334</v>
      </c>
      <c r="J27" s="46">
        <f>GEW!$E$12+($F27-GEW!$E$12)*SUM(Fasering!$D$5:$D$6)</f>
        <v>2185.6401751607268</v>
      </c>
      <c r="K27" s="46">
        <f>GEW!$E$12+($F27-GEW!$E$12)*SUM(Fasering!$D$5:$D$7)</f>
        <v>2454.6546496773567</v>
      </c>
      <c r="L27" s="46">
        <f>GEW!$E$12+($F27-GEW!$E$12)*SUM(Fasering!$D$5:$D$8)</f>
        <v>2723.6691241939866</v>
      </c>
      <c r="M27" s="46">
        <f>GEW!$E$12+($F27-GEW!$E$12)*SUM(Fasering!$D$5:$D$9)</f>
        <v>2992.6835987106165</v>
      </c>
      <c r="N27" s="46">
        <f>GEW!$E$12+($F27-GEW!$E$12)*SUM(Fasering!$D$5:$D$10)</f>
        <v>3261.0933254833699</v>
      </c>
      <c r="O27" s="101">
        <f>GEW!$E$12+($F27-GEW!$E$12)*SUM(Fasering!$D$5:$D$11)</f>
        <v>3530.1077999999998</v>
      </c>
      <c r="P27" s="126">
        <f>((B27&lt;19968.2*1.2434)*913.03+(B27&gt;19968.2*1.2434)*(B27&lt;20424.71*1.2434)*(20424.71-B27/1.2434+456.51)+(B27&gt;20424.71*1.2434)*(B27&lt;22659.62*1.2434)*456.51+(B27&gt;22659.62*1.2434)*(B27&lt;23116.13*1.2434)*(23116.13-B27/1.2434))/12*Inhoud!$C$4</f>
        <v>0</v>
      </c>
      <c r="Q27" s="128">
        <f t="shared" si="7"/>
        <v>0</v>
      </c>
      <c r="R27" s="46">
        <f>$P27*SUM(Fasering!$D$5)</f>
        <v>0</v>
      </c>
      <c r="S27" s="46">
        <f>$P27*SUM(Fasering!$D$5:$D$6)</f>
        <v>0</v>
      </c>
      <c r="T27" s="46">
        <f>$P27*SUM(Fasering!$D$5:$D$7)</f>
        <v>0</v>
      </c>
      <c r="U27" s="46">
        <f>$P27*SUM(Fasering!$D$5:$D$8)</f>
        <v>0</v>
      </c>
      <c r="V27" s="46">
        <f>$P27*SUM(Fasering!$D$5:$D$9)</f>
        <v>0</v>
      </c>
      <c r="W27" s="46">
        <f>$P27*SUM(Fasering!$D$5:$D$10)</f>
        <v>0</v>
      </c>
      <c r="X27" s="101">
        <f>$P27*SUM(Fasering!$D$5:$D$11)</f>
        <v>0</v>
      </c>
      <c r="Y27" s="126">
        <f>((B27&lt;19968.2*1.2434)*456.51+(B27&gt;19968.2*1.2434)*(B27&lt;20196.46*1.2434)*(20196.46-B27/1.2434+228.26)+(B27&gt;20196.46*1.2434)*(B27&lt;22659.62*1.2434)*228.26+(B27&gt;22659.62*1.2434)*(B27&lt;22887.88*1.2434)*(22887.88-B27/1.2434))/12*Inhoud!$C$4</f>
        <v>0</v>
      </c>
      <c r="Z27" s="128">
        <f t="shared" si="8"/>
        <v>0</v>
      </c>
      <c r="AA27" s="100">
        <f>$Y27*SUM(Fasering!$D$5)</f>
        <v>0</v>
      </c>
      <c r="AB27" s="46">
        <f>$Y27*SUM(Fasering!$D$5:$D$6)</f>
        <v>0</v>
      </c>
      <c r="AC27" s="46">
        <f>$Y27*SUM(Fasering!$D$5:$D$7)</f>
        <v>0</v>
      </c>
      <c r="AD27" s="46">
        <f>$Y27*SUM(Fasering!$D$5:$D$8)</f>
        <v>0</v>
      </c>
      <c r="AE27" s="46">
        <f>$Y27*SUM(Fasering!$D$5:$D$9)</f>
        <v>0</v>
      </c>
      <c r="AF27" s="46">
        <f>$Y27*SUM(Fasering!$D$5:$D$10)</f>
        <v>0</v>
      </c>
      <c r="AG27" s="101">
        <f>$Y27*SUM(Fasering!$D$5:$D$11)</f>
        <v>0</v>
      </c>
      <c r="AH27" s="5">
        <f>($AK$2+(I27+R27)*12*7.57%)*SUM(Fasering!$D$5)</f>
        <v>0</v>
      </c>
      <c r="AI27" s="9">
        <f>($AK$2+(J27+S27)*12*7.57%)*SUM(Fasering!$D$5:$D$6)</f>
        <v>546.60249154796827</v>
      </c>
      <c r="AJ27" s="9">
        <f>($AK$2+(K27+T27)*12*7.57%)*SUM(Fasering!$D$5:$D$7)</f>
        <v>959.66169004694837</v>
      </c>
      <c r="AK27" s="9">
        <f>($AK$2+(L27+U27)*12*7.57%)*SUM(Fasering!$D$5:$D$8)</f>
        <v>1445.2282193772214</v>
      </c>
      <c r="AL27" s="9">
        <f>($AK$2+(M27+V27)*12*7.57%)*SUM(Fasering!$D$5:$D$9)</f>
        <v>2003.3020795387868</v>
      </c>
      <c r="AM27" s="9">
        <f>($AK$2+(N27+W27)*12*7.57%)*SUM(Fasering!$D$5:$D$10)</f>
        <v>2632.3844010394446</v>
      </c>
      <c r="AN27" s="87">
        <f>($AK$2+(O27+X27)*12*7.57%)*SUM(Fasering!$D$5:$D$11)</f>
        <v>3335.30992552</v>
      </c>
      <c r="AO27" s="5">
        <f>($AK$2+(I27+AA27)*12*7.57%)*SUM(Fasering!$D$5)</f>
        <v>0</v>
      </c>
      <c r="AP27" s="9">
        <f>($AK$2+(J27+AB27)*12*7.57%)*SUM(Fasering!$D$5:$D$6)</f>
        <v>546.60249154796827</v>
      </c>
      <c r="AQ27" s="9">
        <f>($AK$2+(K27+AC27)*12*7.57%)*SUM(Fasering!$D$5:$D$7)</f>
        <v>959.66169004694837</v>
      </c>
      <c r="AR27" s="9">
        <f>($AK$2+(L27+AD27)*12*7.57%)*SUM(Fasering!$D$5:$D$8)</f>
        <v>1445.2282193772214</v>
      </c>
      <c r="AS27" s="9">
        <f>($AK$2+(M27+AE27)*12*7.57%)*SUM(Fasering!$D$5:$D$9)</f>
        <v>2003.3020795387868</v>
      </c>
      <c r="AT27" s="9">
        <f>($AK$2+(N27+AF27)*12*7.57%)*SUM(Fasering!$D$5:$D$10)</f>
        <v>2632.3844010394446</v>
      </c>
      <c r="AU27" s="87">
        <f>($AK$2+(O27+AG27)*12*7.57%)*SUM(Fasering!$D$5:$D$11)</f>
        <v>3335.30992552</v>
      </c>
    </row>
    <row r="28" spans="1:47" x14ac:dyDescent="0.3">
      <c r="A28" s="33">
        <f t="shared" si="6"/>
        <v>20</v>
      </c>
      <c r="B28" s="126">
        <v>41530.68</v>
      </c>
      <c r="C28" s="127"/>
      <c r="D28" s="126">
        <f t="shared" si="0"/>
        <v>42361.293600000005</v>
      </c>
      <c r="E28" s="128">
        <f t="shared" si="1"/>
        <v>1050.1090384458068</v>
      </c>
      <c r="F28" s="126">
        <f t="shared" si="2"/>
        <v>3530.1077999999998</v>
      </c>
      <c r="G28" s="128">
        <f t="shared" si="3"/>
        <v>87.509086537150552</v>
      </c>
      <c r="H28" s="46">
        <f>'L4'!$H$10</f>
        <v>1609.3</v>
      </c>
      <c r="I28" s="46">
        <f>GEW!$E$12+($F28-GEW!$E$12)*SUM(Fasering!$D$5)</f>
        <v>1716.7792493333334</v>
      </c>
      <c r="J28" s="46">
        <f>GEW!$E$12+($F28-GEW!$E$12)*SUM(Fasering!$D$5:$D$6)</f>
        <v>2185.6401751607268</v>
      </c>
      <c r="K28" s="46">
        <f>GEW!$E$12+($F28-GEW!$E$12)*SUM(Fasering!$D$5:$D$7)</f>
        <v>2454.6546496773567</v>
      </c>
      <c r="L28" s="46">
        <f>GEW!$E$12+($F28-GEW!$E$12)*SUM(Fasering!$D$5:$D$8)</f>
        <v>2723.6691241939866</v>
      </c>
      <c r="M28" s="46">
        <f>GEW!$E$12+($F28-GEW!$E$12)*SUM(Fasering!$D$5:$D$9)</f>
        <v>2992.6835987106165</v>
      </c>
      <c r="N28" s="46">
        <f>GEW!$E$12+($F28-GEW!$E$12)*SUM(Fasering!$D$5:$D$10)</f>
        <v>3261.0933254833699</v>
      </c>
      <c r="O28" s="101">
        <f>GEW!$E$12+($F28-GEW!$E$12)*SUM(Fasering!$D$5:$D$11)</f>
        <v>3530.1077999999998</v>
      </c>
      <c r="P28" s="126">
        <f>((B28&lt;19968.2*1.2434)*913.03+(B28&gt;19968.2*1.2434)*(B28&lt;20424.71*1.2434)*(20424.71-B28/1.2434+456.51)+(B28&gt;20424.71*1.2434)*(B28&lt;22659.62*1.2434)*456.51+(B28&gt;22659.62*1.2434)*(B28&lt;23116.13*1.2434)*(23116.13-B28/1.2434))/12*Inhoud!$C$4</f>
        <v>0</v>
      </c>
      <c r="Q28" s="128">
        <f t="shared" si="7"/>
        <v>0</v>
      </c>
      <c r="R28" s="46">
        <f>$P28*SUM(Fasering!$D$5)</f>
        <v>0</v>
      </c>
      <c r="S28" s="46">
        <f>$P28*SUM(Fasering!$D$5:$D$6)</f>
        <v>0</v>
      </c>
      <c r="T28" s="46">
        <f>$P28*SUM(Fasering!$D$5:$D$7)</f>
        <v>0</v>
      </c>
      <c r="U28" s="46">
        <f>$P28*SUM(Fasering!$D$5:$D$8)</f>
        <v>0</v>
      </c>
      <c r="V28" s="46">
        <f>$P28*SUM(Fasering!$D$5:$D$9)</f>
        <v>0</v>
      </c>
      <c r="W28" s="46">
        <f>$P28*SUM(Fasering!$D$5:$D$10)</f>
        <v>0</v>
      </c>
      <c r="X28" s="101">
        <f>$P28*SUM(Fasering!$D$5:$D$11)</f>
        <v>0</v>
      </c>
      <c r="Y28" s="126">
        <f>((B28&lt;19968.2*1.2434)*456.51+(B28&gt;19968.2*1.2434)*(B28&lt;20196.46*1.2434)*(20196.46-B28/1.2434+228.26)+(B28&gt;20196.46*1.2434)*(B28&lt;22659.62*1.2434)*228.26+(B28&gt;22659.62*1.2434)*(B28&lt;22887.88*1.2434)*(22887.88-B28/1.2434))/12*Inhoud!$C$4</f>
        <v>0</v>
      </c>
      <c r="Z28" s="128">
        <f t="shared" si="8"/>
        <v>0</v>
      </c>
      <c r="AA28" s="100">
        <f>$Y28*SUM(Fasering!$D$5)</f>
        <v>0</v>
      </c>
      <c r="AB28" s="46">
        <f>$Y28*SUM(Fasering!$D$5:$D$6)</f>
        <v>0</v>
      </c>
      <c r="AC28" s="46">
        <f>$Y28*SUM(Fasering!$D$5:$D$7)</f>
        <v>0</v>
      </c>
      <c r="AD28" s="46">
        <f>$Y28*SUM(Fasering!$D$5:$D$8)</f>
        <v>0</v>
      </c>
      <c r="AE28" s="46">
        <f>$Y28*SUM(Fasering!$D$5:$D$9)</f>
        <v>0</v>
      </c>
      <c r="AF28" s="46">
        <f>$Y28*SUM(Fasering!$D$5:$D$10)</f>
        <v>0</v>
      </c>
      <c r="AG28" s="101">
        <f>$Y28*SUM(Fasering!$D$5:$D$11)</f>
        <v>0</v>
      </c>
      <c r="AH28" s="5">
        <f>($AK$2+(I28+R28)*12*7.57%)*SUM(Fasering!$D$5)</f>
        <v>0</v>
      </c>
      <c r="AI28" s="9">
        <f>($AK$2+(J28+S28)*12*7.57%)*SUM(Fasering!$D$5:$D$6)</f>
        <v>546.60249154796827</v>
      </c>
      <c r="AJ28" s="9">
        <f>($AK$2+(K28+T28)*12*7.57%)*SUM(Fasering!$D$5:$D$7)</f>
        <v>959.66169004694837</v>
      </c>
      <c r="AK28" s="9">
        <f>($AK$2+(L28+U28)*12*7.57%)*SUM(Fasering!$D$5:$D$8)</f>
        <v>1445.2282193772214</v>
      </c>
      <c r="AL28" s="9">
        <f>($AK$2+(M28+V28)*12*7.57%)*SUM(Fasering!$D$5:$D$9)</f>
        <v>2003.3020795387868</v>
      </c>
      <c r="AM28" s="9">
        <f>($AK$2+(N28+W28)*12*7.57%)*SUM(Fasering!$D$5:$D$10)</f>
        <v>2632.3844010394446</v>
      </c>
      <c r="AN28" s="87">
        <f>($AK$2+(O28+X28)*12*7.57%)*SUM(Fasering!$D$5:$D$11)</f>
        <v>3335.30992552</v>
      </c>
      <c r="AO28" s="5">
        <f>($AK$2+(I28+AA28)*12*7.57%)*SUM(Fasering!$D$5)</f>
        <v>0</v>
      </c>
      <c r="AP28" s="9">
        <f>($AK$2+(J28+AB28)*12*7.57%)*SUM(Fasering!$D$5:$D$6)</f>
        <v>546.60249154796827</v>
      </c>
      <c r="AQ28" s="9">
        <f>($AK$2+(K28+AC28)*12*7.57%)*SUM(Fasering!$D$5:$D$7)</f>
        <v>959.66169004694837</v>
      </c>
      <c r="AR28" s="9">
        <f>($AK$2+(L28+AD28)*12*7.57%)*SUM(Fasering!$D$5:$D$8)</f>
        <v>1445.2282193772214</v>
      </c>
      <c r="AS28" s="9">
        <f>($AK$2+(M28+AE28)*12*7.57%)*SUM(Fasering!$D$5:$D$9)</f>
        <v>2003.3020795387868</v>
      </c>
      <c r="AT28" s="9">
        <f>($AK$2+(N28+AF28)*12*7.57%)*SUM(Fasering!$D$5:$D$10)</f>
        <v>2632.3844010394446</v>
      </c>
      <c r="AU28" s="87">
        <f>($AK$2+(O28+AG28)*12*7.57%)*SUM(Fasering!$D$5:$D$11)</f>
        <v>3335.30992552</v>
      </c>
    </row>
    <row r="29" spans="1:47" x14ac:dyDescent="0.3">
      <c r="A29" s="33">
        <f t="shared" si="6"/>
        <v>21</v>
      </c>
      <c r="B29" s="126">
        <v>42351.72</v>
      </c>
      <c r="C29" s="127"/>
      <c r="D29" s="126">
        <f t="shared" si="0"/>
        <v>43198.754400000005</v>
      </c>
      <c r="E29" s="128">
        <f t="shared" si="1"/>
        <v>1070.8691494029486</v>
      </c>
      <c r="F29" s="126">
        <f t="shared" si="2"/>
        <v>3599.8962000000001</v>
      </c>
      <c r="G29" s="128">
        <f t="shared" si="3"/>
        <v>89.239095783579046</v>
      </c>
      <c r="H29" s="46">
        <f>'L4'!$H$10</f>
        <v>1609.3</v>
      </c>
      <c r="I29" s="46">
        <f>GEW!$E$12+($F29-GEW!$E$12)*SUM(Fasering!$D$5)</f>
        <v>1716.7792493333334</v>
      </c>
      <c r="J29" s="46">
        <f>GEW!$E$12+($F29-GEW!$E$12)*SUM(Fasering!$D$5:$D$6)</f>
        <v>2203.6849215603702</v>
      </c>
      <c r="K29" s="46">
        <f>GEW!$E$12+($F29-GEW!$E$12)*SUM(Fasering!$D$5:$D$7)</f>
        <v>2483.0527817039201</v>
      </c>
      <c r="L29" s="46">
        <f>GEW!$E$12+($F29-GEW!$E$12)*SUM(Fasering!$D$5:$D$8)</f>
        <v>2762.4206418474705</v>
      </c>
      <c r="M29" s="46">
        <f>GEW!$E$12+($F29-GEW!$E$12)*SUM(Fasering!$D$5:$D$9)</f>
        <v>3041.7885019910209</v>
      </c>
      <c r="N29" s="46">
        <f>GEW!$E$12+($F29-GEW!$E$12)*SUM(Fasering!$D$5:$D$10)</f>
        <v>3320.5283398564502</v>
      </c>
      <c r="O29" s="101">
        <f>GEW!$E$12+($F29-GEW!$E$12)*SUM(Fasering!$D$5:$D$11)</f>
        <v>3599.8962000000001</v>
      </c>
      <c r="P29" s="126">
        <f>((B29&lt;19968.2*1.2434)*913.03+(B29&gt;19968.2*1.2434)*(B29&lt;20424.71*1.2434)*(20424.71-B29/1.2434+456.51)+(B29&gt;20424.71*1.2434)*(B29&lt;22659.62*1.2434)*456.51+(B29&gt;22659.62*1.2434)*(B29&lt;23116.13*1.2434)*(23116.13-B29/1.2434))/12*Inhoud!$C$4</f>
        <v>0</v>
      </c>
      <c r="Q29" s="128">
        <f t="shared" si="7"/>
        <v>0</v>
      </c>
      <c r="R29" s="46">
        <f>$P29*SUM(Fasering!$D$5)</f>
        <v>0</v>
      </c>
      <c r="S29" s="46">
        <f>$P29*SUM(Fasering!$D$5:$D$6)</f>
        <v>0</v>
      </c>
      <c r="T29" s="46">
        <f>$P29*SUM(Fasering!$D$5:$D$7)</f>
        <v>0</v>
      </c>
      <c r="U29" s="46">
        <f>$P29*SUM(Fasering!$D$5:$D$8)</f>
        <v>0</v>
      </c>
      <c r="V29" s="46">
        <f>$P29*SUM(Fasering!$D$5:$D$9)</f>
        <v>0</v>
      </c>
      <c r="W29" s="46">
        <f>$P29*SUM(Fasering!$D$5:$D$10)</f>
        <v>0</v>
      </c>
      <c r="X29" s="101">
        <f>$P29*SUM(Fasering!$D$5:$D$11)</f>
        <v>0</v>
      </c>
      <c r="Y29" s="126">
        <f>((B29&lt;19968.2*1.2434)*456.51+(B29&gt;19968.2*1.2434)*(B29&lt;20196.46*1.2434)*(20196.46-B29/1.2434+228.26)+(B29&gt;20196.46*1.2434)*(B29&lt;22659.62*1.2434)*228.26+(B29&gt;22659.62*1.2434)*(B29&lt;22887.88*1.2434)*(22887.88-B29/1.2434))/12*Inhoud!$C$4</f>
        <v>0</v>
      </c>
      <c r="Z29" s="128">
        <f t="shared" si="8"/>
        <v>0</v>
      </c>
      <c r="AA29" s="100">
        <f>$Y29*SUM(Fasering!$D$5)</f>
        <v>0</v>
      </c>
      <c r="AB29" s="46">
        <f>$Y29*SUM(Fasering!$D$5:$D$6)</f>
        <v>0</v>
      </c>
      <c r="AC29" s="46">
        <f>$Y29*SUM(Fasering!$D$5:$D$7)</f>
        <v>0</v>
      </c>
      <c r="AD29" s="46">
        <f>$Y29*SUM(Fasering!$D$5:$D$8)</f>
        <v>0</v>
      </c>
      <c r="AE29" s="46">
        <f>$Y29*SUM(Fasering!$D$5:$D$9)</f>
        <v>0</v>
      </c>
      <c r="AF29" s="46">
        <f>$Y29*SUM(Fasering!$D$5:$D$10)</f>
        <v>0</v>
      </c>
      <c r="AG29" s="101">
        <f>$Y29*SUM(Fasering!$D$5:$D$11)</f>
        <v>0</v>
      </c>
      <c r="AH29" s="5">
        <f>($AK$2+(I29+R29)*12*7.57%)*SUM(Fasering!$D$5)</f>
        <v>0</v>
      </c>
      <c r="AI29" s="9">
        <f>($AK$2+(J29+S29)*12*7.57%)*SUM(Fasering!$D$5:$D$6)</f>
        <v>550.84082819839659</v>
      </c>
      <c r="AJ29" s="9">
        <f>($AK$2+(K29+T29)*12*7.57%)*SUM(Fasering!$D$5:$D$7)</f>
        <v>970.15888908174702</v>
      </c>
      <c r="AK29" s="9">
        <f>($AK$2+(L29+U29)*12*7.57%)*SUM(Fasering!$D$5:$D$8)</f>
        <v>1464.774823417652</v>
      </c>
      <c r="AL29" s="9">
        <f>($AK$2+(M29+V29)*12*7.57%)*SUM(Fasering!$D$5:$D$9)</f>
        <v>2034.6886312061119</v>
      </c>
      <c r="AM29" s="9">
        <f>($AK$2+(N29+W29)*12*7.57%)*SUM(Fasering!$D$5:$D$10)</f>
        <v>2678.3654239030875</v>
      </c>
      <c r="AN29" s="87">
        <f>($AK$2+(O29+X29)*12*7.57%)*SUM(Fasering!$D$5:$D$11)</f>
        <v>3398.7057080800005</v>
      </c>
      <c r="AO29" s="5">
        <f>($AK$2+(I29+AA29)*12*7.57%)*SUM(Fasering!$D$5)</f>
        <v>0</v>
      </c>
      <c r="AP29" s="9">
        <f>($AK$2+(J29+AB29)*12*7.57%)*SUM(Fasering!$D$5:$D$6)</f>
        <v>550.84082819839659</v>
      </c>
      <c r="AQ29" s="9">
        <f>($AK$2+(K29+AC29)*12*7.57%)*SUM(Fasering!$D$5:$D$7)</f>
        <v>970.15888908174702</v>
      </c>
      <c r="AR29" s="9">
        <f>($AK$2+(L29+AD29)*12*7.57%)*SUM(Fasering!$D$5:$D$8)</f>
        <v>1464.774823417652</v>
      </c>
      <c r="AS29" s="9">
        <f>($AK$2+(M29+AE29)*12*7.57%)*SUM(Fasering!$D$5:$D$9)</f>
        <v>2034.6886312061119</v>
      </c>
      <c r="AT29" s="9">
        <f>($AK$2+(N29+AF29)*12*7.57%)*SUM(Fasering!$D$5:$D$10)</f>
        <v>2678.3654239030875</v>
      </c>
      <c r="AU29" s="87">
        <f>($AK$2+(O29+AG29)*12*7.57%)*SUM(Fasering!$D$5:$D$11)</f>
        <v>3398.7057080800005</v>
      </c>
    </row>
    <row r="30" spans="1:47" x14ac:dyDescent="0.3">
      <c r="A30" s="33">
        <f t="shared" si="6"/>
        <v>22</v>
      </c>
      <c r="B30" s="126">
        <v>42415.32</v>
      </c>
      <c r="C30" s="127"/>
      <c r="D30" s="126">
        <f t="shared" si="0"/>
        <v>43263.626400000001</v>
      </c>
      <c r="E30" s="128">
        <f t="shared" si="1"/>
        <v>1072.4772842768575</v>
      </c>
      <c r="F30" s="126">
        <f t="shared" si="2"/>
        <v>3605.3022000000001</v>
      </c>
      <c r="G30" s="128">
        <f t="shared" si="3"/>
        <v>89.373107023071455</v>
      </c>
      <c r="H30" s="46">
        <f>'L4'!$H$10</f>
        <v>1609.3</v>
      </c>
      <c r="I30" s="46">
        <f>GEW!$E$12+($F30-GEW!$E$12)*SUM(Fasering!$D$5)</f>
        <v>1716.7792493333334</v>
      </c>
      <c r="J30" s="46">
        <f>GEW!$E$12+($F30-GEW!$E$12)*SUM(Fasering!$D$5:$D$6)</f>
        <v>2205.0827168821779</v>
      </c>
      <c r="K30" s="46">
        <f>GEW!$E$12+($F30-GEW!$E$12)*SUM(Fasering!$D$5:$D$7)</f>
        <v>2485.2525785431599</v>
      </c>
      <c r="L30" s="46">
        <f>GEW!$E$12+($F30-GEW!$E$12)*SUM(Fasering!$D$5:$D$8)</f>
        <v>2765.4224402041418</v>
      </c>
      <c r="M30" s="46">
        <f>GEW!$E$12+($F30-GEW!$E$12)*SUM(Fasering!$D$5:$D$9)</f>
        <v>3045.5923018651238</v>
      </c>
      <c r="N30" s="46">
        <f>GEW!$E$12+($F30-GEW!$E$12)*SUM(Fasering!$D$5:$D$10)</f>
        <v>3325.1323383390181</v>
      </c>
      <c r="O30" s="101">
        <f>GEW!$E$12+($F30-GEW!$E$12)*SUM(Fasering!$D$5:$D$11)</f>
        <v>3605.3022000000001</v>
      </c>
      <c r="P30" s="126">
        <f>((B30&lt;19968.2*1.2434)*913.03+(B30&gt;19968.2*1.2434)*(B30&lt;20424.71*1.2434)*(20424.71-B30/1.2434+456.51)+(B30&gt;20424.71*1.2434)*(B30&lt;22659.62*1.2434)*456.51+(B30&gt;22659.62*1.2434)*(B30&lt;23116.13*1.2434)*(23116.13-B30/1.2434))/12*Inhoud!$C$4</f>
        <v>0</v>
      </c>
      <c r="Q30" s="128">
        <f t="shared" si="7"/>
        <v>0</v>
      </c>
      <c r="R30" s="46">
        <f>$P30*SUM(Fasering!$D$5)</f>
        <v>0</v>
      </c>
      <c r="S30" s="46">
        <f>$P30*SUM(Fasering!$D$5:$D$6)</f>
        <v>0</v>
      </c>
      <c r="T30" s="46">
        <f>$P30*SUM(Fasering!$D$5:$D$7)</f>
        <v>0</v>
      </c>
      <c r="U30" s="46">
        <f>$P30*SUM(Fasering!$D$5:$D$8)</f>
        <v>0</v>
      </c>
      <c r="V30" s="46">
        <f>$P30*SUM(Fasering!$D$5:$D$9)</f>
        <v>0</v>
      </c>
      <c r="W30" s="46">
        <f>$P30*SUM(Fasering!$D$5:$D$10)</f>
        <v>0</v>
      </c>
      <c r="X30" s="101">
        <f>$P30*SUM(Fasering!$D$5:$D$11)</f>
        <v>0</v>
      </c>
      <c r="Y30" s="126">
        <f>((B30&lt;19968.2*1.2434)*456.51+(B30&gt;19968.2*1.2434)*(B30&lt;20196.46*1.2434)*(20196.46-B30/1.2434+228.26)+(B30&gt;20196.46*1.2434)*(B30&lt;22659.62*1.2434)*228.26+(B30&gt;22659.62*1.2434)*(B30&lt;22887.88*1.2434)*(22887.88-B30/1.2434))/12*Inhoud!$C$4</f>
        <v>0</v>
      </c>
      <c r="Z30" s="128">
        <f t="shared" si="8"/>
        <v>0</v>
      </c>
      <c r="AA30" s="100">
        <f>$Y30*SUM(Fasering!$D$5)</f>
        <v>0</v>
      </c>
      <c r="AB30" s="46">
        <f>$Y30*SUM(Fasering!$D$5:$D$6)</f>
        <v>0</v>
      </c>
      <c r="AC30" s="46">
        <f>$Y30*SUM(Fasering!$D$5:$D$7)</f>
        <v>0</v>
      </c>
      <c r="AD30" s="46">
        <f>$Y30*SUM(Fasering!$D$5:$D$8)</f>
        <v>0</v>
      </c>
      <c r="AE30" s="46">
        <f>$Y30*SUM(Fasering!$D$5:$D$9)</f>
        <v>0</v>
      </c>
      <c r="AF30" s="46">
        <f>$Y30*SUM(Fasering!$D$5:$D$10)</f>
        <v>0</v>
      </c>
      <c r="AG30" s="101">
        <f>$Y30*SUM(Fasering!$D$5:$D$11)</f>
        <v>0</v>
      </c>
      <c r="AH30" s="5">
        <f>($AK$2+(I30+R30)*12*7.57%)*SUM(Fasering!$D$5)</f>
        <v>0</v>
      </c>
      <c r="AI30" s="9">
        <f>($AK$2+(J30+S30)*12*7.57%)*SUM(Fasering!$D$5:$D$6)</f>
        <v>551.16914132682791</v>
      </c>
      <c r="AJ30" s="9">
        <f>($AK$2+(K30+T30)*12*7.57%)*SUM(Fasering!$D$5:$D$7)</f>
        <v>970.97203077839185</v>
      </c>
      <c r="AK30" s="9">
        <f>($AK$2+(L30+U30)*12*7.57%)*SUM(Fasering!$D$5:$D$8)</f>
        <v>1466.2889567326811</v>
      </c>
      <c r="AL30" s="9">
        <f>($AK$2+(M30+V30)*12*7.57%)*SUM(Fasering!$D$5:$D$9)</f>
        <v>2037.119919189696</v>
      </c>
      <c r="AM30" s="9">
        <f>($AK$2+(N30+W30)*12*7.57%)*SUM(Fasering!$D$5:$D$10)</f>
        <v>2681.9272394713021</v>
      </c>
      <c r="AN30" s="87">
        <f>($AK$2+(O30+X30)*12*7.57%)*SUM(Fasering!$D$5:$D$11)</f>
        <v>3403.6165184800002</v>
      </c>
      <c r="AO30" s="5">
        <f>($AK$2+(I30+AA30)*12*7.57%)*SUM(Fasering!$D$5)</f>
        <v>0</v>
      </c>
      <c r="AP30" s="9">
        <f>($AK$2+(J30+AB30)*12*7.57%)*SUM(Fasering!$D$5:$D$6)</f>
        <v>551.16914132682791</v>
      </c>
      <c r="AQ30" s="9">
        <f>($AK$2+(K30+AC30)*12*7.57%)*SUM(Fasering!$D$5:$D$7)</f>
        <v>970.97203077839185</v>
      </c>
      <c r="AR30" s="9">
        <f>($AK$2+(L30+AD30)*12*7.57%)*SUM(Fasering!$D$5:$D$8)</f>
        <v>1466.2889567326811</v>
      </c>
      <c r="AS30" s="9">
        <f>($AK$2+(M30+AE30)*12*7.57%)*SUM(Fasering!$D$5:$D$9)</f>
        <v>2037.119919189696</v>
      </c>
      <c r="AT30" s="9">
        <f>($AK$2+(N30+AF30)*12*7.57%)*SUM(Fasering!$D$5:$D$10)</f>
        <v>2681.9272394713021</v>
      </c>
      <c r="AU30" s="87">
        <f>($AK$2+(O30+AG30)*12*7.57%)*SUM(Fasering!$D$5:$D$11)</f>
        <v>3403.6165184800002</v>
      </c>
    </row>
    <row r="31" spans="1:47" x14ac:dyDescent="0.3">
      <c r="A31" s="33">
        <f t="shared" si="6"/>
        <v>23</v>
      </c>
      <c r="B31" s="126">
        <v>43833</v>
      </c>
      <c r="C31" s="127"/>
      <c r="D31" s="126">
        <f t="shared" si="0"/>
        <v>44709.66</v>
      </c>
      <c r="E31" s="128">
        <f t="shared" si="1"/>
        <v>1108.3235208813112</v>
      </c>
      <c r="F31" s="126">
        <f t="shared" si="2"/>
        <v>3725.8050000000003</v>
      </c>
      <c r="G31" s="128">
        <f t="shared" si="3"/>
        <v>92.360293406775924</v>
      </c>
      <c r="H31" s="46">
        <f>'L4'!$H$10</f>
        <v>1609.3</v>
      </c>
      <c r="I31" s="46">
        <f>GEW!$E$12+($F31-GEW!$E$12)*SUM(Fasering!$D$5)</f>
        <v>1716.7792493333334</v>
      </c>
      <c r="J31" s="46">
        <f>GEW!$E$12+($F31-GEW!$E$12)*SUM(Fasering!$D$5:$D$6)</f>
        <v>2236.2403658101794</v>
      </c>
      <c r="K31" s="46">
        <f>GEW!$E$12+($F31-GEW!$E$12)*SUM(Fasering!$D$5:$D$7)</f>
        <v>2534.2872952578373</v>
      </c>
      <c r="L31" s="46">
        <f>GEW!$E$12+($F31-GEW!$E$12)*SUM(Fasering!$D$5:$D$8)</f>
        <v>2832.3342247054948</v>
      </c>
      <c r="M31" s="46">
        <f>GEW!$E$12+($F31-GEW!$E$12)*SUM(Fasering!$D$5:$D$9)</f>
        <v>3130.3811541531522</v>
      </c>
      <c r="N31" s="46">
        <f>GEW!$E$12+($F31-GEW!$E$12)*SUM(Fasering!$D$5:$D$10)</f>
        <v>3427.7580705523428</v>
      </c>
      <c r="O31" s="101">
        <f>GEW!$E$12+($F31-GEW!$E$12)*SUM(Fasering!$D$5:$D$11)</f>
        <v>3725.8050000000003</v>
      </c>
      <c r="P31" s="126">
        <f>((B31&lt;19968.2*1.2434)*913.03+(B31&gt;19968.2*1.2434)*(B31&lt;20424.71*1.2434)*(20424.71-B31/1.2434+456.51)+(B31&gt;20424.71*1.2434)*(B31&lt;22659.62*1.2434)*456.51+(B31&gt;22659.62*1.2434)*(B31&lt;23116.13*1.2434)*(23116.13-B31/1.2434))/12*Inhoud!$C$4</f>
        <v>0</v>
      </c>
      <c r="Q31" s="128">
        <f t="shared" si="7"/>
        <v>0</v>
      </c>
      <c r="R31" s="46">
        <f>$P31*SUM(Fasering!$D$5)</f>
        <v>0</v>
      </c>
      <c r="S31" s="46">
        <f>$P31*SUM(Fasering!$D$5:$D$6)</f>
        <v>0</v>
      </c>
      <c r="T31" s="46">
        <f>$P31*SUM(Fasering!$D$5:$D$7)</f>
        <v>0</v>
      </c>
      <c r="U31" s="46">
        <f>$P31*SUM(Fasering!$D$5:$D$8)</f>
        <v>0</v>
      </c>
      <c r="V31" s="46">
        <f>$P31*SUM(Fasering!$D$5:$D$9)</f>
        <v>0</v>
      </c>
      <c r="W31" s="46">
        <f>$P31*SUM(Fasering!$D$5:$D$10)</f>
        <v>0</v>
      </c>
      <c r="X31" s="101">
        <f>$P31*SUM(Fasering!$D$5:$D$11)</f>
        <v>0</v>
      </c>
      <c r="Y31" s="126">
        <f>((B31&lt;19968.2*1.2434)*456.51+(B31&gt;19968.2*1.2434)*(B31&lt;20196.46*1.2434)*(20196.46-B31/1.2434+228.26)+(B31&gt;20196.46*1.2434)*(B31&lt;22659.62*1.2434)*228.26+(B31&gt;22659.62*1.2434)*(B31&lt;22887.88*1.2434)*(22887.88-B31/1.2434))/12*Inhoud!$C$4</f>
        <v>0</v>
      </c>
      <c r="Z31" s="128">
        <f t="shared" si="8"/>
        <v>0</v>
      </c>
      <c r="AA31" s="100">
        <f>$Y31*SUM(Fasering!$D$5)</f>
        <v>0</v>
      </c>
      <c r="AB31" s="46">
        <f>$Y31*SUM(Fasering!$D$5:$D$6)</f>
        <v>0</v>
      </c>
      <c r="AC31" s="46">
        <f>$Y31*SUM(Fasering!$D$5:$D$7)</f>
        <v>0</v>
      </c>
      <c r="AD31" s="46">
        <f>$Y31*SUM(Fasering!$D$5:$D$8)</f>
        <v>0</v>
      </c>
      <c r="AE31" s="46">
        <f>$Y31*SUM(Fasering!$D$5:$D$9)</f>
        <v>0</v>
      </c>
      <c r="AF31" s="46">
        <f>$Y31*SUM(Fasering!$D$5:$D$10)</f>
        <v>0</v>
      </c>
      <c r="AG31" s="101">
        <f>$Y31*SUM(Fasering!$D$5:$D$11)</f>
        <v>0</v>
      </c>
      <c r="AH31" s="5">
        <f>($AK$2+(I31+R31)*12*7.57%)*SUM(Fasering!$D$5)</f>
        <v>0</v>
      </c>
      <c r="AI31" s="9">
        <f>($AK$2+(J31+S31)*12*7.57%)*SUM(Fasering!$D$5:$D$6)</f>
        <v>558.48742679718191</v>
      </c>
      <c r="AJ31" s="9">
        <f>($AK$2+(K31+T31)*12*7.57%)*SUM(Fasering!$D$5:$D$7)</f>
        <v>989.09741946548797</v>
      </c>
      <c r="AK31" s="9">
        <f>($AK$2+(L31+U31)*12*7.57%)*SUM(Fasering!$D$5:$D$8)</f>
        <v>1500.0398453812702</v>
      </c>
      <c r="AL31" s="9">
        <f>($AK$2+(M31+V31)*12*7.57%)*SUM(Fasering!$D$5:$D$9)</f>
        <v>2091.3147045445298</v>
      </c>
      <c r="AM31" s="9">
        <f>($AK$2+(N31+W31)*12*7.57%)*SUM(Fasering!$D$5:$D$10)</f>
        <v>2761.3221246088456</v>
      </c>
      <c r="AN31" s="87">
        <f>($AK$2+(O31+X31)*12*7.57%)*SUM(Fasering!$D$5:$D$11)</f>
        <v>3513.0812620000002</v>
      </c>
      <c r="AO31" s="5">
        <f>($AK$2+(I31+AA31)*12*7.57%)*SUM(Fasering!$D$5)</f>
        <v>0</v>
      </c>
      <c r="AP31" s="9">
        <f>($AK$2+(J31+AB31)*12*7.57%)*SUM(Fasering!$D$5:$D$6)</f>
        <v>558.48742679718191</v>
      </c>
      <c r="AQ31" s="9">
        <f>($AK$2+(K31+AC31)*12*7.57%)*SUM(Fasering!$D$5:$D$7)</f>
        <v>989.09741946548797</v>
      </c>
      <c r="AR31" s="9">
        <f>($AK$2+(L31+AD31)*12*7.57%)*SUM(Fasering!$D$5:$D$8)</f>
        <v>1500.0398453812702</v>
      </c>
      <c r="AS31" s="9">
        <f>($AK$2+(M31+AE31)*12*7.57%)*SUM(Fasering!$D$5:$D$9)</f>
        <v>2091.3147045445298</v>
      </c>
      <c r="AT31" s="9">
        <f>($AK$2+(N31+AF31)*12*7.57%)*SUM(Fasering!$D$5:$D$10)</f>
        <v>2761.3221246088456</v>
      </c>
      <c r="AU31" s="87">
        <f>($AK$2+(O31+AG31)*12*7.57%)*SUM(Fasering!$D$5:$D$11)</f>
        <v>3513.0812620000002</v>
      </c>
    </row>
    <row r="32" spans="1:47" x14ac:dyDescent="0.3">
      <c r="A32" s="33">
        <f t="shared" si="6"/>
        <v>24</v>
      </c>
      <c r="B32" s="126">
        <v>45240.600000000006</v>
      </c>
      <c r="C32" s="127"/>
      <c r="D32" s="126">
        <f t="shared" si="0"/>
        <v>46145.412000000004</v>
      </c>
      <c r="E32" s="128">
        <f t="shared" si="1"/>
        <v>1143.9148832793339</v>
      </c>
      <c r="F32" s="126">
        <f t="shared" si="2"/>
        <v>3845.4510000000009</v>
      </c>
      <c r="G32" s="128">
        <f t="shared" si="3"/>
        <v>95.326240273277847</v>
      </c>
      <c r="H32" s="46">
        <f>'L4'!$H$10</f>
        <v>1609.3</v>
      </c>
      <c r="I32" s="46">
        <f>GEW!$E$12+($F32-GEW!$E$12)*SUM(Fasering!$D$5)</f>
        <v>1716.7792493333334</v>
      </c>
      <c r="J32" s="46">
        <f>GEW!$E$12+($F32-GEW!$E$12)*SUM(Fasering!$D$5:$D$6)</f>
        <v>2267.1764773664227</v>
      </c>
      <c r="K32" s="46">
        <f>GEW!$E$12+($F32-GEW!$E$12)*SUM(Fasering!$D$5:$D$7)</f>
        <v>2582.9733649262953</v>
      </c>
      <c r="L32" s="46">
        <f>GEW!$E$12+($F32-GEW!$E$12)*SUM(Fasering!$D$5:$D$8)</f>
        <v>2898.7702524861679</v>
      </c>
      <c r="M32" s="46">
        <f>GEW!$E$12+($F32-GEW!$E$12)*SUM(Fasering!$D$5:$D$9)</f>
        <v>3214.5671400460405</v>
      </c>
      <c r="N32" s="46">
        <f>GEW!$E$12+($F32-GEW!$E$12)*SUM(Fasering!$D$5:$D$10)</f>
        <v>3529.6541124401283</v>
      </c>
      <c r="O32" s="101">
        <f>GEW!$E$12+($F32-GEW!$E$12)*SUM(Fasering!$D$5:$D$11)</f>
        <v>3845.4510000000009</v>
      </c>
      <c r="P32" s="126">
        <f>((B32&lt;19968.2*1.2434)*913.03+(B32&gt;19968.2*1.2434)*(B32&lt;20424.71*1.2434)*(20424.71-B32/1.2434+456.51)+(B32&gt;20424.71*1.2434)*(B32&lt;22659.62*1.2434)*456.51+(B32&gt;22659.62*1.2434)*(B32&lt;23116.13*1.2434)*(23116.13-B32/1.2434))/12*Inhoud!$C$4</f>
        <v>0</v>
      </c>
      <c r="Q32" s="128">
        <f t="shared" si="7"/>
        <v>0</v>
      </c>
      <c r="R32" s="46">
        <f>$P32*SUM(Fasering!$D$5)</f>
        <v>0</v>
      </c>
      <c r="S32" s="46">
        <f>$P32*SUM(Fasering!$D$5:$D$6)</f>
        <v>0</v>
      </c>
      <c r="T32" s="46">
        <f>$P32*SUM(Fasering!$D$5:$D$7)</f>
        <v>0</v>
      </c>
      <c r="U32" s="46">
        <f>$P32*SUM(Fasering!$D$5:$D$8)</f>
        <v>0</v>
      </c>
      <c r="V32" s="46">
        <f>$P32*SUM(Fasering!$D$5:$D$9)</f>
        <v>0</v>
      </c>
      <c r="W32" s="46">
        <f>$P32*SUM(Fasering!$D$5:$D$10)</f>
        <v>0</v>
      </c>
      <c r="X32" s="101">
        <f>$P32*SUM(Fasering!$D$5:$D$11)</f>
        <v>0</v>
      </c>
      <c r="Y32" s="126">
        <f>((B32&lt;19968.2*1.2434)*456.51+(B32&gt;19968.2*1.2434)*(B32&lt;20196.46*1.2434)*(20196.46-B32/1.2434+228.26)+(B32&gt;20196.46*1.2434)*(B32&lt;22659.62*1.2434)*228.26+(B32&gt;22659.62*1.2434)*(B32&lt;22887.88*1.2434)*(22887.88-B32/1.2434))/12*Inhoud!$C$4</f>
        <v>0</v>
      </c>
      <c r="Z32" s="128">
        <f t="shared" si="8"/>
        <v>0</v>
      </c>
      <c r="AA32" s="100">
        <f>$Y32*SUM(Fasering!$D$5)</f>
        <v>0</v>
      </c>
      <c r="AB32" s="46">
        <f>$Y32*SUM(Fasering!$D$5:$D$6)</f>
        <v>0</v>
      </c>
      <c r="AC32" s="46">
        <f>$Y32*SUM(Fasering!$D$5:$D$7)</f>
        <v>0</v>
      </c>
      <c r="AD32" s="46">
        <f>$Y32*SUM(Fasering!$D$5:$D$8)</f>
        <v>0</v>
      </c>
      <c r="AE32" s="46">
        <f>$Y32*SUM(Fasering!$D$5:$D$9)</f>
        <v>0</v>
      </c>
      <c r="AF32" s="46">
        <f>$Y32*SUM(Fasering!$D$5:$D$10)</f>
        <v>0</v>
      </c>
      <c r="AG32" s="101">
        <f>$Y32*SUM(Fasering!$D$5:$D$11)</f>
        <v>0</v>
      </c>
      <c r="AH32" s="5">
        <f>($AK$2+(I32+R32)*12*7.57%)*SUM(Fasering!$D$5)</f>
        <v>0</v>
      </c>
      <c r="AI32" s="9">
        <f>($AK$2+(J32+S32)*12*7.57%)*SUM(Fasering!$D$5:$D$6)</f>
        <v>565.75367773397318</v>
      </c>
      <c r="AJ32" s="9">
        <f>($AK$2+(K32+T32)*12*7.57%)*SUM(Fasering!$D$5:$D$7)</f>
        <v>1007.0939328648137</v>
      </c>
      <c r="AK32" s="9">
        <f>($AK$2+(L32+U32)*12*7.57%)*SUM(Fasering!$D$5:$D$8)</f>
        <v>1533.5507581837046</v>
      </c>
      <c r="AL32" s="9">
        <f>($AK$2+(M32+V32)*12*7.57%)*SUM(Fasering!$D$5:$D$9)</f>
        <v>2145.1241536906455</v>
      </c>
      <c r="AM32" s="9">
        <f>($AK$2+(N32+W32)*12*7.57%)*SUM(Fasering!$D$5:$D$10)</f>
        <v>2840.1524955808609</v>
      </c>
      <c r="AN32" s="87">
        <f>($AK$2+(O32+X32)*12*7.57%)*SUM(Fasering!$D$5:$D$11)</f>
        <v>3621.7676884000011</v>
      </c>
      <c r="AO32" s="5">
        <f>($AK$2+(I32+AA32)*12*7.57%)*SUM(Fasering!$D$5)</f>
        <v>0</v>
      </c>
      <c r="AP32" s="9">
        <f>($AK$2+(J32+AB32)*12*7.57%)*SUM(Fasering!$D$5:$D$6)</f>
        <v>565.75367773397318</v>
      </c>
      <c r="AQ32" s="9">
        <f>($AK$2+(K32+AC32)*12*7.57%)*SUM(Fasering!$D$5:$D$7)</f>
        <v>1007.0939328648137</v>
      </c>
      <c r="AR32" s="9">
        <f>($AK$2+(L32+AD32)*12*7.57%)*SUM(Fasering!$D$5:$D$8)</f>
        <v>1533.5507581837046</v>
      </c>
      <c r="AS32" s="9">
        <f>($AK$2+(M32+AE32)*12*7.57%)*SUM(Fasering!$D$5:$D$9)</f>
        <v>2145.1241536906455</v>
      </c>
      <c r="AT32" s="9">
        <f>($AK$2+(N32+AF32)*12*7.57%)*SUM(Fasering!$D$5:$D$10)</f>
        <v>2840.1524955808609</v>
      </c>
      <c r="AU32" s="87">
        <f>($AK$2+(O32+AG32)*12*7.57%)*SUM(Fasering!$D$5:$D$11)</f>
        <v>3621.7676884000011</v>
      </c>
    </row>
    <row r="33" spans="1:47" x14ac:dyDescent="0.3">
      <c r="A33" s="33">
        <f t="shared" si="6"/>
        <v>25</v>
      </c>
      <c r="B33" s="126">
        <v>45250.559999999998</v>
      </c>
      <c r="C33" s="127"/>
      <c r="D33" s="126">
        <f t="shared" si="0"/>
        <v>46155.571199999998</v>
      </c>
      <c r="E33" s="128">
        <f t="shared" si="1"/>
        <v>1144.1667232690215</v>
      </c>
      <c r="F33" s="126">
        <f t="shared" si="2"/>
        <v>3846.2975999999999</v>
      </c>
      <c r="G33" s="128">
        <f t="shared" si="3"/>
        <v>95.347226939085118</v>
      </c>
      <c r="H33" s="46">
        <f>'L4'!$H$10</f>
        <v>1609.3</v>
      </c>
      <c r="I33" s="46">
        <f>GEW!$E$12+($F33-GEW!$E$12)*SUM(Fasering!$D$5)</f>
        <v>1716.7792493333334</v>
      </c>
      <c r="J33" s="46">
        <f>GEW!$E$12+($F33-GEW!$E$12)*SUM(Fasering!$D$5:$D$6)</f>
        <v>2267.3953773885169</v>
      </c>
      <c r="K33" s="46">
        <f>GEW!$E$12+($F33-GEW!$E$12)*SUM(Fasering!$D$5:$D$7)</f>
        <v>2583.3178614124399</v>
      </c>
      <c r="L33" s="46">
        <f>GEW!$E$12+($F33-GEW!$E$12)*SUM(Fasering!$D$5:$D$8)</f>
        <v>2899.240345436363</v>
      </c>
      <c r="M33" s="46">
        <f>GEW!$E$12+($F33-GEW!$E$12)*SUM(Fasering!$D$5:$D$9)</f>
        <v>3215.162829460286</v>
      </c>
      <c r="N33" s="46">
        <f>GEW!$E$12+($F33-GEW!$E$12)*SUM(Fasering!$D$5:$D$10)</f>
        <v>3530.3751159760768</v>
      </c>
      <c r="O33" s="101">
        <f>GEW!$E$12+($F33-GEW!$E$12)*SUM(Fasering!$D$5:$D$11)</f>
        <v>3846.2975999999999</v>
      </c>
      <c r="P33" s="126">
        <f>((B33&lt;19968.2*1.2434)*913.03+(B33&gt;19968.2*1.2434)*(B33&lt;20424.71*1.2434)*(20424.71-B33/1.2434+456.51)+(B33&gt;20424.71*1.2434)*(B33&lt;22659.62*1.2434)*456.51+(B33&gt;22659.62*1.2434)*(B33&lt;23116.13*1.2434)*(23116.13-B33/1.2434))/12*Inhoud!$C$4</f>
        <v>0</v>
      </c>
      <c r="Q33" s="128">
        <f t="shared" si="7"/>
        <v>0</v>
      </c>
      <c r="R33" s="46">
        <f>$P33*SUM(Fasering!$D$5)</f>
        <v>0</v>
      </c>
      <c r="S33" s="46">
        <f>$P33*SUM(Fasering!$D$5:$D$6)</f>
        <v>0</v>
      </c>
      <c r="T33" s="46">
        <f>$P33*SUM(Fasering!$D$5:$D$7)</f>
        <v>0</v>
      </c>
      <c r="U33" s="46">
        <f>$P33*SUM(Fasering!$D$5:$D$8)</f>
        <v>0</v>
      </c>
      <c r="V33" s="46">
        <f>$P33*SUM(Fasering!$D$5:$D$9)</f>
        <v>0</v>
      </c>
      <c r="W33" s="46">
        <f>$P33*SUM(Fasering!$D$5:$D$10)</f>
        <v>0</v>
      </c>
      <c r="X33" s="101">
        <f>$P33*SUM(Fasering!$D$5:$D$11)</f>
        <v>0</v>
      </c>
      <c r="Y33" s="126">
        <f>((B33&lt;19968.2*1.2434)*456.51+(B33&gt;19968.2*1.2434)*(B33&lt;20196.46*1.2434)*(20196.46-B33/1.2434+228.26)+(B33&gt;20196.46*1.2434)*(B33&lt;22659.62*1.2434)*228.26+(B33&gt;22659.62*1.2434)*(B33&lt;22887.88*1.2434)*(22887.88-B33/1.2434))/12*Inhoud!$C$4</f>
        <v>0</v>
      </c>
      <c r="Z33" s="128">
        <f t="shared" si="8"/>
        <v>0</v>
      </c>
      <c r="AA33" s="100">
        <f>$Y33*SUM(Fasering!$D$5)</f>
        <v>0</v>
      </c>
      <c r="AB33" s="46">
        <f>$Y33*SUM(Fasering!$D$5:$D$6)</f>
        <v>0</v>
      </c>
      <c r="AC33" s="46">
        <f>$Y33*SUM(Fasering!$D$5:$D$7)</f>
        <v>0</v>
      </c>
      <c r="AD33" s="46">
        <f>$Y33*SUM(Fasering!$D$5:$D$8)</f>
        <v>0</v>
      </c>
      <c r="AE33" s="46">
        <f>$Y33*SUM(Fasering!$D$5:$D$9)</f>
        <v>0</v>
      </c>
      <c r="AF33" s="46">
        <f>$Y33*SUM(Fasering!$D$5:$D$10)</f>
        <v>0</v>
      </c>
      <c r="AG33" s="101">
        <f>$Y33*SUM(Fasering!$D$5:$D$11)</f>
        <v>0</v>
      </c>
      <c r="AH33" s="5">
        <f>($AK$2+(I33+R33)*12*7.57%)*SUM(Fasering!$D$5)</f>
        <v>0</v>
      </c>
      <c r="AI33" s="9">
        <f>($AK$2+(J33+S33)*12*7.57%)*SUM(Fasering!$D$5:$D$6)</f>
        <v>565.80509280880301</v>
      </c>
      <c r="AJ33" s="9">
        <f>($AK$2+(K33+T33)*12*7.57%)*SUM(Fasering!$D$5:$D$7)</f>
        <v>1007.2212739229674</v>
      </c>
      <c r="AK33" s="9">
        <f>($AK$2+(L33+U33)*12*7.57%)*SUM(Fasering!$D$5:$D$8)</f>
        <v>1533.7878771745484</v>
      </c>
      <c r="AL33" s="9">
        <f>($AK$2+(M33+V33)*12*7.57%)*SUM(Fasering!$D$5:$D$9)</f>
        <v>2145.5049025635458</v>
      </c>
      <c r="AM33" s="9">
        <f>($AK$2+(N33+W33)*12*7.57%)*SUM(Fasering!$D$5:$D$10)</f>
        <v>2840.7102893396564</v>
      </c>
      <c r="AN33" s="87">
        <f>($AK$2+(O33+X33)*12*7.57%)*SUM(Fasering!$D$5:$D$11)</f>
        <v>3622.5367398399999</v>
      </c>
      <c r="AO33" s="5">
        <f>($AK$2+(I33+AA33)*12*7.57%)*SUM(Fasering!$D$5)</f>
        <v>0</v>
      </c>
      <c r="AP33" s="9">
        <f>($AK$2+(J33+AB33)*12*7.57%)*SUM(Fasering!$D$5:$D$6)</f>
        <v>565.80509280880301</v>
      </c>
      <c r="AQ33" s="9">
        <f>($AK$2+(K33+AC33)*12*7.57%)*SUM(Fasering!$D$5:$D$7)</f>
        <v>1007.2212739229674</v>
      </c>
      <c r="AR33" s="9">
        <f>($AK$2+(L33+AD33)*12*7.57%)*SUM(Fasering!$D$5:$D$8)</f>
        <v>1533.7878771745484</v>
      </c>
      <c r="AS33" s="9">
        <f>($AK$2+(M33+AE33)*12*7.57%)*SUM(Fasering!$D$5:$D$9)</f>
        <v>2145.5049025635458</v>
      </c>
      <c r="AT33" s="9">
        <f>($AK$2+(N33+AF33)*12*7.57%)*SUM(Fasering!$D$5:$D$10)</f>
        <v>2840.7102893396564</v>
      </c>
      <c r="AU33" s="87">
        <f>($AK$2+(O33+AG33)*12*7.57%)*SUM(Fasering!$D$5:$D$11)</f>
        <v>3622.5367398399999</v>
      </c>
    </row>
    <row r="34" spans="1:47" x14ac:dyDescent="0.3">
      <c r="A34" s="33">
        <f t="shared" si="6"/>
        <v>26</v>
      </c>
      <c r="B34" s="126">
        <v>45250.559999999998</v>
      </c>
      <c r="C34" s="127"/>
      <c r="D34" s="126">
        <f t="shared" si="0"/>
        <v>46155.571199999998</v>
      </c>
      <c r="E34" s="128">
        <f t="shared" si="1"/>
        <v>1144.1667232690215</v>
      </c>
      <c r="F34" s="126">
        <f t="shared" si="2"/>
        <v>3846.2975999999999</v>
      </c>
      <c r="G34" s="128">
        <f t="shared" si="3"/>
        <v>95.347226939085118</v>
      </c>
      <c r="H34" s="46">
        <f>'L4'!$H$10</f>
        <v>1609.3</v>
      </c>
      <c r="I34" s="46">
        <f>GEW!$E$12+($F34-GEW!$E$12)*SUM(Fasering!$D$5)</f>
        <v>1716.7792493333334</v>
      </c>
      <c r="J34" s="46">
        <f>GEW!$E$12+($F34-GEW!$E$12)*SUM(Fasering!$D$5:$D$6)</f>
        <v>2267.3953773885169</v>
      </c>
      <c r="K34" s="46">
        <f>GEW!$E$12+($F34-GEW!$E$12)*SUM(Fasering!$D$5:$D$7)</f>
        <v>2583.3178614124399</v>
      </c>
      <c r="L34" s="46">
        <f>GEW!$E$12+($F34-GEW!$E$12)*SUM(Fasering!$D$5:$D$8)</f>
        <v>2899.240345436363</v>
      </c>
      <c r="M34" s="46">
        <f>GEW!$E$12+($F34-GEW!$E$12)*SUM(Fasering!$D$5:$D$9)</f>
        <v>3215.162829460286</v>
      </c>
      <c r="N34" s="46">
        <f>GEW!$E$12+($F34-GEW!$E$12)*SUM(Fasering!$D$5:$D$10)</f>
        <v>3530.3751159760768</v>
      </c>
      <c r="O34" s="101">
        <f>GEW!$E$12+($F34-GEW!$E$12)*SUM(Fasering!$D$5:$D$11)</f>
        <v>3846.2975999999999</v>
      </c>
      <c r="P34" s="126">
        <f>((B34&lt;19968.2*1.2434)*913.03+(B34&gt;19968.2*1.2434)*(B34&lt;20424.71*1.2434)*(20424.71-B34/1.2434+456.51)+(B34&gt;20424.71*1.2434)*(B34&lt;22659.62*1.2434)*456.51+(B34&gt;22659.62*1.2434)*(B34&lt;23116.13*1.2434)*(23116.13-B34/1.2434))/12*Inhoud!$C$4</f>
        <v>0</v>
      </c>
      <c r="Q34" s="128">
        <f t="shared" si="7"/>
        <v>0</v>
      </c>
      <c r="R34" s="46">
        <f>$P34*SUM(Fasering!$D$5)</f>
        <v>0</v>
      </c>
      <c r="S34" s="46">
        <f>$P34*SUM(Fasering!$D$5:$D$6)</f>
        <v>0</v>
      </c>
      <c r="T34" s="46">
        <f>$P34*SUM(Fasering!$D$5:$D$7)</f>
        <v>0</v>
      </c>
      <c r="U34" s="46">
        <f>$P34*SUM(Fasering!$D$5:$D$8)</f>
        <v>0</v>
      </c>
      <c r="V34" s="46">
        <f>$P34*SUM(Fasering!$D$5:$D$9)</f>
        <v>0</v>
      </c>
      <c r="W34" s="46">
        <f>$P34*SUM(Fasering!$D$5:$D$10)</f>
        <v>0</v>
      </c>
      <c r="X34" s="101">
        <f>$P34*SUM(Fasering!$D$5:$D$11)</f>
        <v>0</v>
      </c>
      <c r="Y34" s="126">
        <f>((B34&lt;19968.2*1.2434)*456.51+(B34&gt;19968.2*1.2434)*(B34&lt;20196.46*1.2434)*(20196.46-B34/1.2434+228.26)+(B34&gt;20196.46*1.2434)*(B34&lt;22659.62*1.2434)*228.26+(B34&gt;22659.62*1.2434)*(B34&lt;22887.88*1.2434)*(22887.88-B34/1.2434))/12*Inhoud!$C$4</f>
        <v>0</v>
      </c>
      <c r="Z34" s="128">
        <f t="shared" si="8"/>
        <v>0</v>
      </c>
      <c r="AA34" s="100">
        <f>$Y34*SUM(Fasering!$D$5)</f>
        <v>0</v>
      </c>
      <c r="AB34" s="46">
        <f>$Y34*SUM(Fasering!$D$5:$D$6)</f>
        <v>0</v>
      </c>
      <c r="AC34" s="46">
        <f>$Y34*SUM(Fasering!$D$5:$D$7)</f>
        <v>0</v>
      </c>
      <c r="AD34" s="46">
        <f>$Y34*SUM(Fasering!$D$5:$D$8)</f>
        <v>0</v>
      </c>
      <c r="AE34" s="46">
        <f>$Y34*SUM(Fasering!$D$5:$D$9)</f>
        <v>0</v>
      </c>
      <c r="AF34" s="46">
        <f>$Y34*SUM(Fasering!$D$5:$D$10)</f>
        <v>0</v>
      </c>
      <c r="AG34" s="101">
        <f>$Y34*SUM(Fasering!$D$5:$D$11)</f>
        <v>0</v>
      </c>
      <c r="AH34" s="5">
        <f>($AK$2+(I34+R34)*12*7.57%)*SUM(Fasering!$D$5)</f>
        <v>0</v>
      </c>
      <c r="AI34" s="9">
        <f>($AK$2+(J34+S34)*12*7.57%)*SUM(Fasering!$D$5:$D$6)</f>
        <v>565.80509280880301</v>
      </c>
      <c r="AJ34" s="9">
        <f>($AK$2+(K34+T34)*12*7.57%)*SUM(Fasering!$D$5:$D$7)</f>
        <v>1007.2212739229674</v>
      </c>
      <c r="AK34" s="9">
        <f>($AK$2+(L34+U34)*12*7.57%)*SUM(Fasering!$D$5:$D$8)</f>
        <v>1533.7878771745484</v>
      </c>
      <c r="AL34" s="9">
        <f>($AK$2+(M34+V34)*12*7.57%)*SUM(Fasering!$D$5:$D$9)</f>
        <v>2145.5049025635458</v>
      </c>
      <c r="AM34" s="9">
        <f>($AK$2+(N34+W34)*12*7.57%)*SUM(Fasering!$D$5:$D$10)</f>
        <v>2840.7102893396564</v>
      </c>
      <c r="AN34" s="87">
        <f>($AK$2+(O34+X34)*12*7.57%)*SUM(Fasering!$D$5:$D$11)</f>
        <v>3622.5367398399999</v>
      </c>
      <c r="AO34" s="5">
        <f>($AK$2+(I34+AA34)*12*7.57%)*SUM(Fasering!$D$5)</f>
        <v>0</v>
      </c>
      <c r="AP34" s="9">
        <f>($AK$2+(J34+AB34)*12*7.57%)*SUM(Fasering!$D$5:$D$6)</f>
        <v>565.80509280880301</v>
      </c>
      <c r="AQ34" s="9">
        <f>($AK$2+(K34+AC34)*12*7.57%)*SUM(Fasering!$D$5:$D$7)</f>
        <v>1007.2212739229674</v>
      </c>
      <c r="AR34" s="9">
        <f>($AK$2+(L34+AD34)*12*7.57%)*SUM(Fasering!$D$5:$D$8)</f>
        <v>1533.7878771745484</v>
      </c>
      <c r="AS34" s="9">
        <f>($AK$2+(M34+AE34)*12*7.57%)*SUM(Fasering!$D$5:$D$9)</f>
        <v>2145.5049025635458</v>
      </c>
      <c r="AT34" s="9">
        <f>($AK$2+(N34+AF34)*12*7.57%)*SUM(Fasering!$D$5:$D$10)</f>
        <v>2840.7102893396564</v>
      </c>
      <c r="AU34" s="87">
        <f>($AK$2+(O34+AG34)*12*7.57%)*SUM(Fasering!$D$5:$D$11)</f>
        <v>3622.5367398399999</v>
      </c>
    </row>
    <row r="35" spans="1:47" x14ac:dyDescent="0.3">
      <c r="A35" s="33">
        <f t="shared" si="6"/>
        <v>27</v>
      </c>
      <c r="B35" s="126">
        <v>45260.639999999999</v>
      </c>
      <c r="C35" s="127"/>
      <c r="D35" s="126">
        <f t="shared" si="0"/>
        <v>46165.852800000001</v>
      </c>
      <c r="E35" s="128">
        <f t="shared" si="1"/>
        <v>1144.4215974754522</v>
      </c>
      <c r="F35" s="126">
        <f t="shared" si="2"/>
        <v>3847.1543999999999</v>
      </c>
      <c r="G35" s="128">
        <f t="shared" si="3"/>
        <v>95.368466456287692</v>
      </c>
      <c r="H35" s="46">
        <f>'L4'!$H$10</f>
        <v>1609.3</v>
      </c>
      <c r="I35" s="46">
        <f>GEW!$E$12+($F35-GEW!$E$12)*SUM(Fasering!$D$5)</f>
        <v>1716.7792493333334</v>
      </c>
      <c r="J35" s="46">
        <f>GEW!$E$12+($F35-GEW!$E$12)*SUM(Fasering!$D$5:$D$6)</f>
        <v>2267.616914760275</v>
      </c>
      <c r="K35" s="46">
        <f>GEW!$E$12+($F35-GEW!$E$12)*SUM(Fasering!$D$5:$D$7)</f>
        <v>2583.6665084586593</v>
      </c>
      <c r="L35" s="46">
        <f>GEW!$E$12+($F35-GEW!$E$12)*SUM(Fasering!$D$5:$D$8)</f>
        <v>2899.7161021570432</v>
      </c>
      <c r="M35" s="46">
        <f>GEW!$E$12+($F35-GEW!$E$12)*SUM(Fasering!$D$5:$D$9)</f>
        <v>3215.7656958554271</v>
      </c>
      <c r="N35" s="46">
        <f>GEW!$E$12+($F35-GEW!$E$12)*SUM(Fasering!$D$5:$D$10)</f>
        <v>3531.104806301616</v>
      </c>
      <c r="O35" s="101">
        <f>GEW!$E$12+($F35-GEW!$E$12)*SUM(Fasering!$D$5:$D$11)</f>
        <v>3847.1544000000004</v>
      </c>
      <c r="P35" s="126">
        <f>((B35&lt;19968.2*1.2434)*913.03+(B35&gt;19968.2*1.2434)*(B35&lt;20424.71*1.2434)*(20424.71-B35/1.2434+456.51)+(B35&gt;20424.71*1.2434)*(B35&lt;22659.62*1.2434)*456.51+(B35&gt;22659.62*1.2434)*(B35&lt;23116.13*1.2434)*(23116.13-B35/1.2434))/12*Inhoud!$C$4</f>
        <v>0</v>
      </c>
      <c r="Q35" s="128">
        <f t="shared" si="7"/>
        <v>0</v>
      </c>
      <c r="R35" s="46">
        <f>$P35*SUM(Fasering!$D$5)</f>
        <v>0</v>
      </c>
      <c r="S35" s="46">
        <f>$P35*SUM(Fasering!$D$5:$D$6)</f>
        <v>0</v>
      </c>
      <c r="T35" s="46">
        <f>$P35*SUM(Fasering!$D$5:$D$7)</f>
        <v>0</v>
      </c>
      <c r="U35" s="46">
        <f>$P35*SUM(Fasering!$D$5:$D$8)</f>
        <v>0</v>
      </c>
      <c r="V35" s="46">
        <f>$P35*SUM(Fasering!$D$5:$D$9)</f>
        <v>0</v>
      </c>
      <c r="W35" s="46">
        <f>$P35*SUM(Fasering!$D$5:$D$10)</f>
        <v>0</v>
      </c>
      <c r="X35" s="101">
        <f>$P35*SUM(Fasering!$D$5:$D$11)</f>
        <v>0</v>
      </c>
      <c r="Y35" s="126">
        <f>((B35&lt;19968.2*1.2434)*456.51+(B35&gt;19968.2*1.2434)*(B35&lt;20196.46*1.2434)*(20196.46-B35/1.2434+228.26)+(B35&gt;20196.46*1.2434)*(B35&lt;22659.62*1.2434)*228.26+(B35&gt;22659.62*1.2434)*(B35&lt;22887.88*1.2434)*(22887.88-B35/1.2434))/12*Inhoud!$C$4</f>
        <v>0</v>
      </c>
      <c r="Z35" s="128">
        <f t="shared" si="8"/>
        <v>0</v>
      </c>
      <c r="AA35" s="100">
        <f>$Y35*SUM(Fasering!$D$5)</f>
        <v>0</v>
      </c>
      <c r="AB35" s="46">
        <f>$Y35*SUM(Fasering!$D$5:$D$6)</f>
        <v>0</v>
      </c>
      <c r="AC35" s="46">
        <f>$Y35*SUM(Fasering!$D$5:$D$7)</f>
        <v>0</v>
      </c>
      <c r="AD35" s="46">
        <f>$Y35*SUM(Fasering!$D$5:$D$8)</f>
        <v>0</v>
      </c>
      <c r="AE35" s="46">
        <f>$Y35*SUM(Fasering!$D$5:$D$9)</f>
        <v>0</v>
      </c>
      <c r="AF35" s="46">
        <f>$Y35*SUM(Fasering!$D$5:$D$10)</f>
        <v>0</v>
      </c>
      <c r="AG35" s="101">
        <f>$Y35*SUM(Fasering!$D$5:$D$11)</f>
        <v>0</v>
      </c>
      <c r="AH35" s="5">
        <f>($AK$2+(I35+R35)*12*7.57%)*SUM(Fasering!$D$5)</f>
        <v>0</v>
      </c>
      <c r="AI35" s="9">
        <f>($AK$2+(J35+S35)*12*7.57%)*SUM(Fasering!$D$5:$D$6)</f>
        <v>565.85712734236563</v>
      </c>
      <c r="AJ35" s="9">
        <f>($AK$2+(K35+T35)*12*7.57%)*SUM(Fasering!$D$5:$D$7)</f>
        <v>1007.3501492107375</v>
      </c>
      <c r="AK35" s="9">
        <f>($AK$2+(L35+U35)*12*7.57%)*SUM(Fasering!$D$5:$D$8)</f>
        <v>1534.027853020704</v>
      </c>
      <c r="AL35" s="9">
        <f>($AK$2+(M35+V35)*12*7.57%)*SUM(Fasering!$D$5:$D$9)</f>
        <v>2145.8902387722646</v>
      </c>
      <c r="AM35" s="9">
        <f>($AK$2+(N35+W35)*12*7.57%)*SUM(Fasering!$D$5:$D$10)</f>
        <v>2841.2748035051845</v>
      </c>
      <c r="AN35" s="87">
        <f>($AK$2+(O35+X35)*12*7.57%)*SUM(Fasering!$D$5:$D$11)</f>
        <v>3623.3150569600007</v>
      </c>
      <c r="AO35" s="5">
        <f>($AK$2+(I35+AA35)*12*7.57%)*SUM(Fasering!$D$5)</f>
        <v>0</v>
      </c>
      <c r="AP35" s="9">
        <f>($AK$2+(J35+AB35)*12*7.57%)*SUM(Fasering!$D$5:$D$6)</f>
        <v>565.85712734236563</v>
      </c>
      <c r="AQ35" s="9">
        <f>($AK$2+(K35+AC35)*12*7.57%)*SUM(Fasering!$D$5:$D$7)</f>
        <v>1007.3501492107375</v>
      </c>
      <c r="AR35" s="9">
        <f>($AK$2+(L35+AD35)*12*7.57%)*SUM(Fasering!$D$5:$D$8)</f>
        <v>1534.027853020704</v>
      </c>
      <c r="AS35" s="9">
        <f>($AK$2+(M35+AE35)*12*7.57%)*SUM(Fasering!$D$5:$D$9)</f>
        <v>2145.8902387722646</v>
      </c>
      <c r="AT35" s="9">
        <f>($AK$2+(N35+AF35)*12*7.57%)*SUM(Fasering!$D$5:$D$10)</f>
        <v>2841.2748035051845</v>
      </c>
      <c r="AU35" s="87">
        <f>($AK$2+(O35+AG35)*12*7.57%)*SUM(Fasering!$D$5:$D$11)</f>
        <v>3623.3150569600007</v>
      </c>
    </row>
    <row r="36" spans="1:47" x14ac:dyDescent="0.3">
      <c r="A36" s="36"/>
      <c r="B36" s="129"/>
      <c r="C36" s="130"/>
      <c r="D36" s="129"/>
      <c r="E36" s="130"/>
      <c r="F36" s="129"/>
      <c r="G36" s="130"/>
      <c r="H36" s="47"/>
      <c r="I36" s="47"/>
      <c r="J36" s="47"/>
      <c r="K36" s="47"/>
      <c r="L36" s="47"/>
      <c r="M36" s="47"/>
      <c r="N36" s="47"/>
      <c r="O36" s="103"/>
      <c r="P36" s="129"/>
      <c r="Q36" s="130"/>
      <c r="R36" s="47"/>
      <c r="S36" s="47"/>
      <c r="T36" s="47"/>
      <c r="U36" s="47"/>
      <c r="V36" s="47"/>
      <c r="W36" s="47"/>
      <c r="X36" s="103"/>
      <c r="Y36" s="129"/>
      <c r="Z36" s="130"/>
      <c r="AA36" s="102"/>
      <c r="AB36" s="47"/>
      <c r="AC36" s="47"/>
      <c r="AD36" s="47"/>
      <c r="AE36" s="47"/>
      <c r="AF36" s="47"/>
      <c r="AG36" s="103"/>
      <c r="AH36" s="88"/>
      <c r="AI36" s="89"/>
      <c r="AJ36" s="89"/>
      <c r="AK36" s="89"/>
      <c r="AL36" s="89"/>
      <c r="AM36" s="89"/>
      <c r="AN36" s="90"/>
      <c r="AO36" s="88"/>
      <c r="AP36" s="89"/>
      <c r="AQ36" s="89"/>
      <c r="AR36" s="89"/>
      <c r="AS36" s="89"/>
      <c r="AT36" s="89"/>
      <c r="AU36" s="90"/>
    </row>
  </sheetData>
  <mergeCells count="169">
    <mergeCell ref="AH4:AN4"/>
    <mergeCell ref="AO4:AU4"/>
    <mergeCell ref="AA4:AG4"/>
    <mergeCell ref="B5:C5"/>
    <mergeCell ref="D5:E5"/>
    <mergeCell ref="F5:G5"/>
    <mergeCell ref="P5:Q5"/>
    <mergeCell ref="Y5:Z5"/>
    <mergeCell ref="B4:E4"/>
    <mergeCell ref="F4:G4"/>
    <mergeCell ref="P4:Q4"/>
    <mergeCell ref="R4:X4"/>
    <mergeCell ref="Y4:Z4"/>
    <mergeCell ref="H4:O4"/>
    <mergeCell ref="B6:C6"/>
    <mergeCell ref="D6:E6"/>
    <mergeCell ref="F6:G6"/>
    <mergeCell ref="P6:Q6"/>
    <mergeCell ref="Y6:Z6"/>
    <mergeCell ref="B7:C7"/>
    <mergeCell ref="D7:E7"/>
    <mergeCell ref="F7:G7"/>
    <mergeCell ref="P7:Q7"/>
    <mergeCell ref="Y7:Z7"/>
    <mergeCell ref="B8:C8"/>
    <mergeCell ref="D8:E8"/>
    <mergeCell ref="F8:G8"/>
    <mergeCell ref="P8:Q8"/>
    <mergeCell ref="Y8:Z8"/>
    <mergeCell ref="B9:C9"/>
    <mergeCell ref="D9:E9"/>
    <mergeCell ref="F9:G9"/>
    <mergeCell ref="P9:Q9"/>
    <mergeCell ref="Y9:Z9"/>
    <mergeCell ref="B10:C10"/>
    <mergeCell ref="D10:E10"/>
    <mergeCell ref="F10:G10"/>
    <mergeCell ref="P10:Q10"/>
    <mergeCell ref="Y10:Z10"/>
    <mergeCell ref="B11:C11"/>
    <mergeCell ref="D11:E11"/>
    <mergeCell ref="F11:G11"/>
    <mergeCell ref="P11:Q11"/>
    <mergeCell ref="Y11:Z11"/>
    <mergeCell ref="B12:C12"/>
    <mergeCell ref="D12:E12"/>
    <mergeCell ref="F12:G12"/>
    <mergeCell ref="P12:Q12"/>
    <mergeCell ref="Y12:Z12"/>
    <mergeCell ref="B13:C13"/>
    <mergeCell ref="D13:E13"/>
    <mergeCell ref="F13:G13"/>
    <mergeCell ref="P13:Q13"/>
    <mergeCell ref="Y13:Z13"/>
    <mergeCell ref="B14:C14"/>
    <mergeCell ref="D14:E14"/>
    <mergeCell ref="F14:G14"/>
    <mergeCell ref="P14:Q14"/>
    <mergeCell ref="Y14:Z14"/>
    <mergeCell ref="B15:C15"/>
    <mergeCell ref="D15:E15"/>
    <mergeCell ref="F15:G15"/>
    <mergeCell ref="P15:Q15"/>
    <mergeCell ref="Y15:Z15"/>
    <mergeCell ref="B16:C16"/>
    <mergeCell ref="D16:E16"/>
    <mergeCell ref="F16:G16"/>
    <mergeCell ref="P16:Q16"/>
    <mergeCell ref="Y16:Z16"/>
    <mergeCell ref="B17:C17"/>
    <mergeCell ref="D17:E17"/>
    <mergeCell ref="F17:G17"/>
    <mergeCell ref="P17:Q17"/>
    <mergeCell ref="Y17:Z17"/>
    <mergeCell ref="B18:C18"/>
    <mergeCell ref="D18:E18"/>
    <mergeCell ref="F18:G18"/>
    <mergeCell ref="P18:Q18"/>
    <mergeCell ref="Y18:Z18"/>
    <mergeCell ref="B19:C19"/>
    <mergeCell ref="D19:E19"/>
    <mergeCell ref="F19:G19"/>
    <mergeCell ref="P19:Q19"/>
    <mergeCell ref="Y19:Z19"/>
    <mergeCell ref="B20:C20"/>
    <mergeCell ref="D20:E20"/>
    <mergeCell ref="F20:G20"/>
    <mergeCell ref="P20:Q20"/>
    <mergeCell ref="Y20:Z20"/>
    <mergeCell ref="B21:C21"/>
    <mergeCell ref="D21:E21"/>
    <mergeCell ref="F21:G21"/>
    <mergeCell ref="P21:Q21"/>
    <mergeCell ref="Y21:Z21"/>
    <mergeCell ref="B22:C22"/>
    <mergeCell ref="D22:E22"/>
    <mergeCell ref="F22:G22"/>
    <mergeCell ref="P22:Q22"/>
    <mergeCell ref="Y22:Z22"/>
    <mergeCell ref="B23:C23"/>
    <mergeCell ref="D23:E23"/>
    <mergeCell ref="F23:G23"/>
    <mergeCell ref="P23:Q23"/>
    <mergeCell ref="Y23:Z23"/>
    <mergeCell ref="B24:C24"/>
    <mergeCell ref="D24:E24"/>
    <mergeCell ref="F24:G24"/>
    <mergeCell ref="P24:Q24"/>
    <mergeCell ref="Y24:Z24"/>
    <mergeCell ref="B25:C25"/>
    <mergeCell ref="D25:E25"/>
    <mergeCell ref="F25:G25"/>
    <mergeCell ref="P25:Q25"/>
    <mergeCell ref="Y25:Z25"/>
    <mergeCell ref="B26:C26"/>
    <mergeCell ref="D26:E26"/>
    <mergeCell ref="F26:G26"/>
    <mergeCell ref="P26:Q26"/>
    <mergeCell ref="Y26:Z26"/>
    <mergeCell ref="B27:C27"/>
    <mergeCell ref="D27:E27"/>
    <mergeCell ref="F27:G27"/>
    <mergeCell ref="P27:Q27"/>
    <mergeCell ref="Y27:Z27"/>
    <mergeCell ref="B28:C28"/>
    <mergeCell ref="D28:E28"/>
    <mergeCell ref="F28:G28"/>
    <mergeCell ref="P28:Q28"/>
    <mergeCell ref="Y28:Z28"/>
    <mergeCell ref="B29:C29"/>
    <mergeCell ref="D29:E29"/>
    <mergeCell ref="F29:G29"/>
    <mergeCell ref="P29:Q29"/>
    <mergeCell ref="Y29:Z29"/>
    <mergeCell ref="B30:C30"/>
    <mergeCell ref="D30:E30"/>
    <mergeCell ref="F30:G30"/>
    <mergeCell ref="P30:Q30"/>
    <mergeCell ref="Y30:Z30"/>
    <mergeCell ref="B31:C31"/>
    <mergeCell ref="D31:E31"/>
    <mergeCell ref="F31:G31"/>
    <mergeCell ref="P31:Q31"/>
    <mergeCell ref="Y31:Z31"/>
    <mergeCell ref="B32:C32"/>
    <mergeCell ref="D32:E32"/>
    <mergeCell ref="F32:G32"/>
    <mergeCell ref="P32:Q32"/>
    <mergeCell ref="Y32:Z32"/>
    <mergeCell ref="B33:C33"/>
    <mergeCell ref="D33:E33"/>
    <mergeCell ref="F33:G33"/>
    <mergeCell ref="P33:Q33"/>
    <mergeCell ref="Y33:Z33"/>
    <mergeCell ref="B36:C36"/>
    <mergeCell ref="D36:E36"/>
    <mergeCell ref="F36:G36"/>
    <mergeCell ref="P36:Q36"/>
    <mergeCell ref="Y36:Z36"/>
    <mergeCell ref="B34:C34"/>
    <mergeCell ref="D34:E34"/>
    <mergeCell ref="F34:G34"/>
    <mergeCell ref="P34:Q34"/>
    <mergeCell ref="Y34:Z34"/>
    <mergeCell ref="B35:C35"/>
    <mergeCell ref="D35:E35"/>
    <mergeCell ref="F35:G35"/>
    <mergeCell ref="P35:Q35"/>
    <mergeCell ref="Y35:Z35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  <colBreaks count="3" manualBreakCount="3">
    <brk id="15" max="1048575" man="1"/>
    <brk id="24" max="1048575" man="1"/>
    <brk id="33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2"/>
  <sheetViews>
    <sheetView zoomScale="80" zoomScaleNormal="80" workbookViewId="0"/>
  </sheetViews>
  <sheetFormatPr defaultRowHeight="15" x14ac:dyDescent="0.3"/>
  <cols>
    <col min="1" max="1" width="5" style="24" bestFit="1" customWidth="1"/>
    <col min="2" max="3" width="7.75" style="24" customWidth="1"/>
    <col min="4" max="4" width="8.875" style="24" bestFit="1" customWidth="1"/>
    <col min="5" max="7" width="7.75" style="24" customWidth="1"/>
    <col min="8" max="15" width="11.25" style="24" customWidth="1"/>
    <col min="16" max="17" width="7.75" style="24" customWidth="1"/>
    <col min="18" max="24" width="11.25" style="24" customWidth="1"/>
    <col min="25" max="26" width="7.75" style="24" customWidth="1"/>
    <col min="27" max="33" width="11.25" style="24" customWidth="1"/>
    <col min="34" max="43" width="11.25" customWidth="1"/>
    <col min="44" max="44" width="11.25" style="24" customWidth="1"/>
    <col min="45" max="47" width="11.25" customWidth="1"/>
  </cols>
  <sheetData>
    <row r="1" spans="1:47" ht="16.5" x14ac:dyDescent="0.3">
      <c r="A1" s="21" t="s">
        <v>126</v>
      </c>
      <c r="B1" s="21" t="s">
        <v>19</v>
      </c>
      <c r="C1" s="21"/>
      <c r="D1" s="21"/>
      <c r="E1" s="21"/>
      <c r="F1" s="23" t="s">
        <v>127</v>
      </c>
      <c r="G1" s="21"/>
      <c r="H1" s="21"/>
      <c r="I1" s="21"/>
      <c r="L1" s="107">
        <f>D12</f>
        <v>41275</v>
      </c>
      <c r="O1" s="25" t="s">
        <v>128</v>
      </c>
      <c r="AE1"/>
      <c r="AF1"/>
      <c r="AG1"/>
      <c r="AR1"/>
    </row>
    <row r="2" spans="1:47" ht="16.5" x14ac:dyDescent="0.3">
      <c r="A2" s="21"/>
      <c r="B2" s="21"/>
      <c r="C2" s="21"/>
      <c r="D2" s="21"/>
      <c r="E2" s="21"/>
      <c r="F2" s="21"/>
      <c r="G2" s="21"/>
      <c r="H2" s="21"/>
      <c r="I2" s="21"/>
      <c r="AR2"/>
    </row>
    <row r="3" spans="1:47" ht="17.25" x14ac:dyDescent="0.35">
      <c r="A3" s="21"/>
      <c r="B3" s="21"/>
      <c r="C3" s="28">
        <v>400</v>
      </c>
      <c r="D3" s="28" t="s">
        <v>129</v>
      </c>
      <c r="E3" s="28"/>
      <c r="F3" s="28"/>
      <c r="G3" s="28"/>
      <c r="H3" s="28"/>
      <c r="I3" s="28">
        <v>370</v>
      </c>
      <c r="J3" s="28" t="s">
        <v>130</v>
      </c>
      <c r="K3" s="59"/>
      <c r="M3" s="25">
        <v>375</v>
      </c>
      <c r="N3" s="25" t="s">
        <v>131</v>
      </c>
      <c r="AE3"/>
      <c r="AF3"/>
      <c r="AG3"/>
      <c r="AR3"/>
    </row>
    <row r="4" spans="1:47" ht="17.25" x14ac:dyDescent="0.35">
      <c r="A4" s="21"/>
      <c r="B4" s="21"/>
      <c r="C4" s="28">
        <v>350</v>
      </c>
      <c r="D4" s="28" t="s">
        <v>132</v>
      </c>
      <c r="E4" s="28"/>
      <c r="F4" s="28"/>
      <c r="G4" s="28"/>
      <c r="H4" s="28"/>
      <c r="I4" s="28">
        <v>480</v>
      </c>
      <c r="J4" s="28" t="s">
        <v>133</v>
      </c>
      <c r="K4" s="59"/>
      <c r="N4" s="25" t="s">
        <v>134</v>
      </c>
      <c r="AE4"/>
      <c r="AF4"/>
      <c r="AG4"/>
      <c r="AR4"/>
    </row>
    <row r="5" spans="1:47" ht="17.25" x14ac:dyDescent="0.35">
      <c r="A5" s="21"/>
      <c r="B5" s="21"/>
      <c r="C5" s="28">
        <v>360</v>
      </c>
      <c r="D5" s="28" t="s">
        <v>135</v>
      </c>
      <c r="E5" s="28"/>
      <c r="F5" s="28"/>
      <c r="G5" s="28"/>
      <c r="H5" s="28"/>
      <c r="I5" s="28">
        <v>380</v>
      </c>
      <c r="J5" s="28" t="s">
        <v>136</v>
      </c>
      <c r="K5" s="59"/>
      <c r="M5" s="25">
        <v>355</v>
      </c>
      <c r="N5" s="25" t="s">
        <v>137</v>
      </c>
      <c r="O5" s="25"/>
      <c r="P5" s="25"/>
      <c r="Q5" s="25"/>
      <c r="R5" s="25"/>
      <c r="AE5"/>
      <c r="AF5"/>
      <c r="AG5"/>
      <c r="AR5"/>
    </row>
    <row r="6" spans="1:47" ht="17.25" x14ac:dyDescent="0.35">
      <c r="A6" s="21"/>
      <c r="B6" s="21"/>
      <c r="C6" s="28"/>
      <c r="D6" s="28"/>
      <c r="E6" s="28"/>
      <c r="F6" s="28"/>
      <c r="G6" s="28"/>
      <c r="H6" s="28"/>
      <c r="I6" s="28"/>
      <c r="J6" s="28"/>
      <c r="K6" s="28"/>
      <c r="L6" s="59"/>
      <c r="N6" s="25" t="s">
        <v>138</v>
      </c>
      <c r="O6" s="25"/>
      <c r="P6" s="25"/>
      <c r="Q6" s="25"/>
      <c r="R6" s="25"/>
      <c r="AE6"/>
      <c r="AF6"/>
      <c r="AG6"/>
      <c r="AH6" s="81" t="str">
        <f>'L4'!$AH$2</f>
        <v>Berekening eindejaarspremie 2014:</v>
      </c>
      <c r="AR6"/>
    </row>
    <row r="7" spans="1:47" ht="16.5" x14ac:dyDescent="0.3">
      <c r="A7" s="21"/>
      <c r="B7" s="21"/>
      <c r="C7" s="68"/>
      <c r="D7" s="69"/>
      <c r="E7" s="69"/>
      <c r="F7" s="69"/>
      <c r="G7" s="69"/>
      <c r="H7" s="68"/>
      <c r="I7" s="68"/>
      <c r="J7" s="69"/>
      <c r="K7" s="70"/>
      <c r="L7" s="70"/>
      <c r="AH7" s="82" t="s">
        <v>169</v>
      </c>
      <c r="AK7" s="83">
        <f>'L4'!$AK$3</f>
        <v>128.56</v>
      </c>
      <c r="AR7"/>
    </row>
    <row r="8" spans="1:47" ht="16.5" x14ac:dyDescent="0.3">
      <c r="A8" s="21"/>
      <c r="B8" s="21"/>
      <c r="C8" s="68"/>
      <c r="D8" s="69"/>
      <c r="E8" s="69"/>
      <c r="F8" s="69"/>
      <c r="G8" s="69"/>
      <c r="H8" s="68"/>
      <c r="I8" s="68"/>
      <c r="J8" s="69"/>
      <c r="K8" s="70"/>
      <c r="L8" s="70"/>
      <c r="N8" s="24" t="s">
        <v>22</v>
      </c>
      <c r="O8" s="26">
        <f>'L4'!O4</f>
        <v>1.2682</v>
      </c>
      <c r="AH8" s="82" t="s">
        <v>72</v>
      </c>
      <c r="AR8"/>
    </row>
    <row r="9" spans="1:47" ht="17.25" x14ac:dyDescent="0.35">
      <c r="A9" s="21"/>
      <c r="B9" s="21"/>
      <c r="C9" s="21"/>
      <c r="D9" s="21"/>
      <c r="E9" s="27"/>
      <c r="F9" s="28"/>
      <c r="G9" s="21"/>
      <c r="H9" s="21"/>
      <c r="I9" s="21"/>
      <c r="J9" s="21"/>
      <c r="K9" s="21"/>
      <c r="L9" s="21"/>
      <c r="M9" s="21"/>
      <c r="N9" s="21"/>
      <c r="O9" s="21"/>
      <c r="P9" s="21"/>
    </row>
    <row r="10" spans="1:47" x14ac:dyDescent="0.3">
      <c r="A10" s="29"/>
      <c r="B10" s="135" t="s">
        <v>23</v>
      </c>
      <c r="C10" s="150"/>
      <c r="D10" s="150"/>
      <c r="E10" s="136"/>
      <c r="F10" s="135" t="s">
        <v>24</v>
      </c>
      <c r="G10" s="136"/>
      <c r="H10" s="147" t="s">
        <v>39</v>
      </c>
      <c r="I10" s="148"/>
      <c r="J10" s="148"/>
      <c r="K10" s="148"/>
      <c r="L10" s="148"/>
      <c r="M10" s="148"/>
      <c r="N10" s="148"/>
      <c r="O10" s="149"/>
      <c r="P10" s="135" t="s">
        <v>25</v>
      </c>
      <c r="Q10" s="138"/>
      <c r="R10" s="147" t="s">
        <v>40</v>
      </c>
      <c r="S10" s="148"/>
      <c r="T10" s="148"/>
      <c r="U10" s="148"/>
      <c r="V10" s="148"/>
      <c r="W10" s="148"/>
      <c r="X10" s="149"/>
      <c r="Y10" s="135" t="s">
        <v>26</v>
      </c>
      <c r="Z10" s="136"/>
      <c r="AA10" s="147" t="s">
        <v>41</v>
      </c>
      <c r="AB10" s="148"/>
      <c r="AC10" s="148"/>
      <c r="AD10" s="148"/>
      <c r="AE10" s="148"/>
      <c r="AF10" s="148"/>
      <c r="AG10" s="149"/>
      <c r="AH10" s="147" t="s">
        <v>177</v>
      </c>
      <c r="AI10" s="148"/>
      <c r="AJ10" s="148"/>
      <c r="AK10" s="148"/>
      <c r="AL10" s="148"/>
      <c r="AM10" s="148"/>
      <c r="AN10" s="149"/>
      <c r="AO10" s="147" t="s">
        <v>178</v>
      </c>
      <c r="AP10" s="148"/>
      <c r="AQ10" s="148"/>
      <c r="AR10" s="148"/>
      <c r="AS10" s="148"/>
      <c r="AT10" s="148"/>
      <c r="AU10" s="149"/>
    </row>
    <row r="11" spans="1:47" x14ac:dyDescent="0.3">
      <c r="A11" s="33"/>
      <c r="B11" s="151">
        <v>1</v>
      </c>
      <c r="C11" s="152"/>
      <c r="D11" s="151"/>
      <c r="E11" s="152"/>
      <c r="F11" s="151"/>
      <c r="G11" s="152"/>
      <c r="H11" s="44" t="s">
        <v>183</v>
      </c>
      <c r="I11" s="44" t="s">
        <v>184</v>
      </c>
      <c r="J11" s="44" t="s">
        <v>33</v>
      </c>
      <c r="K11" s="44" t="s">
        <v>34</v>
      </c>
      <c r="L11" s="44" t="s">
        <v>35</v>
      </c>
      <c r="M11" s="44" t="s">
        <v>36</v>
      </c>
      <c r="N11" s="44" t="s">
        <v>37</v>
      </c>
      <c r="O11" s="111" t="s">
        <v>38</v>
      </c>
      <c r="P11" s="151"/>
      <c r="Q11" s="152"/>
      <c r="R11" s="44" t="s">
        <v>185</v>
      </c>
      <c r="S11" s="44" t="s">
        <v>33</v>
      </c>
      <c r="T11" s="44" t="s">
        <v>34</v>
      </c>
      <c r="U11" s="44" t="s">
        <v>35</v>
      </c>
      <c r="V11" s="44" t="s">
        <v>36</v>
      </c>
      <c r="W11" s="44" t="s">
        <v>37</v>
      </c>
      <c r="X11" s="111" t="s">
        <v>38</v>
      </c>
      <c r="Y11" s="153" t="s">
        <v>28</v>
      </c>
      <c r="Z11" s="152"/>
      <c r="AA11" s="44" t="s">
        <v>185</v>
      </c>
      <c r="AB11" s="44" t="s">
        <v>33</v>
      </c>
      <c r="AC11" s="44" t="s">
        <v>34</v>
      </c>
      <c r="AD11" s="44" t="s">
        <v>35</v>
      </c>
      <c r="AE11" s="44" t="s">
        <v>36</v>
      </c>
      <c r="AF11" s="44" t="s">
        <v>37</v>
      </c>
      <c r="AG11" s="111" t="s">
        <v>38</v>
      </c>
      <c r="AH11" s="44" t="s">
        <v>185</v>
      </c>
      <c r="AI11" s="44" t="s">
        <v>33</v>
      </c>
      <c r="AJ11" s="44" t="s">
        <v>34</v>
      </c>
      <c r="AK11" s="44" t="s">
        <v>35</v>
      </c>
      <c r="AL11" s="44" t="s">
        <v>36</v>
      </c>
      <c r="AM11" s="44" t="s">
        <v>37</v>
      </c>
      <c r="AN11" s="111" t="s">
        <v>38</v>
      </c>
      <c r="AO11" s="44" t="s">
        <v>185</v>
      </c>
      <c r="AP11" s="44" t="s">
        <v>33</v>
      </c>
      <c r="AQ11" s="44" t="s">
        <v>34</v>
      </c>
      <c r="AR11" s="44" t="s">
        <v>35</v>
      </c>
      <c r="AS11" s="44" t="s">
        <v>36</v>
      </c>
      <c r="AT11" s="44" t="s">
        <v>37</v>
      </c>
      <c r="AU11" s="111" t="s">
        <v>38</v>
      </c>
    </row>
    <row r="12" spans="1:47" x14ac:dyDescent="0.3">
      <c r="A12" s="33"/>
      <c r="B12" s="139" t="s">
        <v>31</v>
      </c>
      <c r="C12" s="140"/>
      <c r="D12" s="145">
        <f>'L4'!$D$8</f>
        <v>41275</v>
      </c>
      <c r="E12" s="144"/>
      <c r="F12" s="145">
        <f>D12</f>
        <v>41275</v>
      </c>
      <c r="G12" s="146"/>
      <c r="H12" s="48"/>
      <c r="I12" s="48" t="s">
        <v>179</v>
      </c>
      <c r="J12" s="48" t="s">
        <v>180</v>
      </c>
      <c r="K12" s="48" t="s">
        <v>181</v>
      </c>
      <c r="L12" s="48" t="s">
        <v>181</v>
      </c>
      <c r="M12" s="48" t="s">
        <v>181</v>
      </c>
      <c r="N12" s="48" t="s">
        <v>182</v>
      </c>
      <c r="O12" s="54" t="s">
        <v>181</v>
      </c>
      <c r="P12" s="143"/>
      <c r="Q12" s="144"/>
      <c r="R12" s="48" t="s">
        <v>179</v>
      </c>
      <c r="S12" s="48" t="s">
        <v>180</v>
      </c>
      <c r="T12" s="48" t="s">
        <v>181</v>
      </c>
      <c r="U12" s="48" t="s">
        <v>181</v>
      </c>
      <c r="V12" s="48" t="s">
        <v>181</v>
      </c>
      <c r="W12" s="48" t="s">
        <v>182</v>
      </c>
      <c r="X12" s="54" t="s">
        <v>181</v>
      </c>
      <c r="Y12" s="143"/>
      <c r="Z12" s="144"/>
      <c r="AA12" s="48" t="s">
        <v>179</v>
      </c>
      <c r="AB12" s="48" t="s">
        <v>180</v>
      </c>
      <c r="AC12" s="48" t="s">
        <v>181</v>
      </c>
      <c r="AD12" s="48" t="s">
        <v>181</v>
      </c>
      <c r="AE12" s="48" t="s">
        <v>181</v>
      </c>
      <c r="AF12" s="48" t="s">
        <v>182</v>
      </c>
      <c r="AG12" s="54" t="s">
        <v>181</v>
      </c>
      <c r="AH12" s="48" t="s">
        <v>179</v>
      </c>
      <c r="AI12" s="48" t="s">
        <v>180</v>
      </c>
      <c r="AJ12" s="48" t="s">
        <v>181</v>
      </c>
      <c r="AK12" s="48" t="s">
        <v>181</v>
      </c>
      <c r="AL12" s="48" t="s">
        <v>181</v>
      </c>
      <c r="AM12" s="48" t="s">
        <v>182</v>
      </c>
      <c r="AN12" s="54" t="s">
        <v>181</v>
      </c>
      <c r="AO12" s="48" t="s">
        <v>179</v>
      </c>
      <c r="AP12" s="48" t="s">
        <v>180</v>
      </c>
      <c r="AQ12" s="48" t="s">
        <v>181</v>
      </c>
      <c r="AR12" s="48" t="s">
        <v>181</v>
      </c>
      <c r="AS12" s="48" t="s">
        <v>181</v>
      </c>
      <c r="AT12" s="48" t="s">
        <v>182</v>
      </c>
      <c r="AU12" s="54" t="s">
        <v>181</v>
      </c>
    </row>
    <row r="13" spans="1:47" x14ac:dyDescent="0.3">
      <c r="A13" s="33"/>
      <c r="B13" s="135"/>
      <c r="C13" s="136"/>
      <c r="D13" s="137"/>
      <c r="E13" s="138"/>
      <c r="F13" s="137"/>
      <c r="G13" s="138"/>
      <c r="H13" s="45"/>
      <c r="I13" s="45"/>
      <c r="J13" s="45"/>
      <c r="K13" s="45"/>
      <c r="L13" s="45"/>
      <c r="M13" s="45"/>
      <c r="N13" s="45"/>
      <c r="O13" s="79"/>
      <c r="P13" s="137"/>
      <c r="Q13" s="138"/>
      <c r="R13" s="45"/>
      <c r="S13" s="45"/>
      <c r="T13" s="45"/>
      <c r="U13" s="45"/>
      <c r="V13" s="45"/>
      <c r="W13" s="45"/>
      <c r="X13" s="79"/>
      <c r="Y13" s="137"/>
      <c r="Z13" s="138"/>
      <c r="AA13" s="78"/>
      <c r="AB13" s="45"/>
      <c r="AC13" s="45"/>
      <c r="AD13" s="45"/>
      <c r="AE13" s="45"/>
      <c r="AF13" s="45"/>
      <c r="AG13" s="79"/>
      <c r="AH13" s="84"/>
      <c r="AI13" s="85"/>
      <c r="AJ13" s="85"/>
      <c r="AK13" s="85"/>
      <c r="AL13" s="85"/>
      <c r="AM13" s="85"/>
      <c r="AN13" s="86"/>
      <c r="AO13" s="84"/>
      <c r="AP13" s="85"/>
      <c r="AQ13" s="85"/>
      <c r="AR13" s="85"/>
      <c r="AS13" s="85"/>
      <c r="AT13" s="85"/>
      <c r="AU13" s="86"/>
    </row>
    <row r="14" spans="1:47" x14ac:dyDescent="0.3">
      <c r="A14" s="33">
        <v>0</v>
      </c>
      <c r="B14" s="126">
        <v>26129.09</v>
      </c>
      <c r="C14" s="127"/>
      <c r="D14" s="126">
        <f t="shared" ref="D14:D41" si="0">B14*$O$8</f>
        <v>33136.911937999997</v>
      </c>
      <c r="E14" s="128">
        <f t="shared" ref="E14:E41" si="1">D14/40.3399</f>
        <v>821.44259004112553</v>
      </c>
      <c r="F14" s="126">
        <f t="shared" ref="F14:F41" si="2">B14/12*$O$8</f>
        <v>2761.4093281666665</v>
      </c>
      <c r="G14" s="128">
        <f t="shared" ref="G14:G41" si="3">F14/40.3399</f>
        <v>68.453549170093794</v>
      </c>
      <c r="H14" s="46">
        <f>'L4'!$H$10</f>
        <v>1609.3</v>
      </c>
      <c r="I14" s="46">
        <f>GEW!$E$12+($F14-GEW!$E$12)*SUM(Fasering!$D$5)</f>
        <v>1716.7792493333334</v>
      </c>
      <c r="J14" s="46">
        <f>GEW!$E$12+($F14-GEW!$E$12)*SUM(Fasering!$D$5:$D$6)</f>
        <v>1986.8826598426263</v>
      </c>
      <c r="K14" s="46">
        <f>GEW!$E$12+($F14-GEW!$E$12)*SUM(Fasering!$D$5:$D$7)</f>
        <v>2141.8576706415784</v>
      </c>
      <c r="L14" s="46">
        <f>GEW!$E$12+($F14-GEW!$E$12)*SUM(Fasering!$D$5:$D$8)</f>
        <v>2296.8326814405305</v>
      </c>
      <c r="M14" s="46">
        <f>GEW!$E$12+($F14-GEW!$E$12)*SUM(Fasering!$D$5:$D$9)</f>
        <v>2451.8076922394825</v>
      </c>
      <c r="N14" s="46">
        <f>GEW!$E$12+($F14-GEW!$E$12)*SUM(Fasering!$D$5:$D$10)</f>
        <v>2606.4343173677144</v>
      </c>
      <c r="O14" s="76">
        <f>GEW!$E$12+($F14-GEW!$E$12)*SUM(Fasering!$D$5:$D$11)</f>
        <v>2761.4093281666665</v>
      </c>
      <c r="P14" s="126">
        <f t="shared" ref="P14:P41" si="4">((B14&lt;19968.2)*913.03+(B14&gt;19968.2)*(B14&lt;20424.71)*(20424.71-B14+456.51)+(B14&gt;20424.71)*(B14&lt;22659.62)*456.51+(B14&gt;22659.62)*(B14&lt;23116.13)*(23116.13-B14))/12*$O$8</f>
        <v>0</v>
      </c>
      <c r="Q14" s="128">
        <f t="shared" ref="Q14:Q41" si="5">P14/40.3399</f>
        <v>0</v>
      </c>
      <c r="R14" s="46">
        <f>$P14*SUM(Fasering!$D$5)</f>
        <v>0</v>
      </c>
      <c r="S14" s="46">
        <f>$P14*SUM(Fasering!$D$5:$D$6)</f>
        <v>0</v>
      </c>
      <c r="T14" s="46">
        <f>$P14*SUM(Fasering!$D$5:$D$7)</f>
        <v>0</v>
      </c>
      <c r="U14" s="46">
        <f>$P14*SUM(Fasering!$D$5:$D$8)</f>
        <v>0</v>
      </c>
      <c r="V14" s="46">
        <f>$P14*SUM(Fasering!$D$5:$D$9)</f>
        <v>0</v>
      </c>
      <c r="W14" s="46">
        <f>$P14*SUM(Fasering!$D$5:$D$10)</f>
        <v>0</v>
      </c>
      <c r="X14" s="76">
        <f>$P14*SUM(Fasering!$D$5:$D$11)</f>
        <v>0</v>
      </c>
      <c r="Y14" s="126">
        <f t="shared" ref="Y14:Y41" si="6">((B14&lt;19968.2)*456.51+(B14&gt;19968.2)*(B14&lt;20196.46)*(20196.46-B14+228.26)+(B14&gt;20196.46)*(B14&lt;22659.62)*228.26+(B14&gt;22659.62)*(B14&lt;22887.88)*(22887.88-B14))/12*$O$8</f>
        <v>0</v>
      </c>
      <c r="Z14" s="128">
        <f t="shared" ref="Z14:Z41" si="7">Y14/40.3399</f>
        <v>0</v>
      </c>
      <c r="AA14" s="75">
        <f>$Y14*SUM(Fasering!$D$5)</f>
        <v>0</v>
      </c>
      <c r="AB14" s="46">
        <f>$Y14*SUM(Fasering!$D$5:$D$6)</f>
        <v>0</v>
      </c>
      <c r="AC14" s="46">
        <f>$Y14*SUM(Fasering!$D$5:$D$7)</f>
        <v>0</v>
      </c>
      <c r="AD14" s="46">
        <f>$Y14*SUM(Fasering!$D$5:$D$8)</f>
        <v>0</v>
      </c>
      <c r="AE14" s="46">
        <f>$Y14*SUM(Fasering!$D$5:$D$9)</f>
        <v>0</v>
      </c>
      <c r="AF14" s="46">
        <f>$Y14*SUM(Fasering!$D$5:$D$10)</f>
        <v>0</v>
      </c>
      <c r="AG14" s="76">
        <f>$Y14*SUM(Fasering!$D$5:$D$11)</f>
        <v>0</v>
      </c>
      <c r="AH14" s="5">
        <f>($AK$7+(I14+R14)*12*7.57%)*SUM(Fasering!$D$5)</f>
        <v>0</v>
      </c>
      <c r="AI14" s="9">
        <f>($AK$7+(J14+S14)*12*7.57%)*SUM(Fasering!$D$5:$D$6)</f>
        <v>499.91847376994826</v>
      </c>
      <c r="AJ14" s="9">
        <f>($AK$7+(K14+T14)*12*7.57%)*SUM(Fasering!$D$5:$D$7)</f>
        <v>844.0381644097364</v>
      </c>
      <c r="AK14" s="9">
        <f>($AK$7+(L14+U14)*12*7.57%)*SUM(Fasering!$D$5:$D$8)</f>
        <v>1229.9281887788652</v>
      </c>
      <c r="AL14" s="9">
        <f>($AK$7+(M14+V14)*12*7.57%)*SUM(Fasering!$D$5:$D$9)</f>
        <v>1657.5885468773338</v>
      </c>
      <c r="AM14" s="9">
        <f>($AK$7+(N14+W14)*12*7.57%)*SUM(Fasering!$D$5:$D$10)</f>
        <v>2125.9171083573451</v>
      </c>
      <c r="AN14" s="87">
        <f>($AK$7+(O14+X14)*12*7.57%)*SUM(Fasering!$D$5:$D$11)</f>
        <v>2637.0242337065997</v>
      </c>
      <c r="AO14" s="5">
        <f>($AK$7+(I14+AA14)*12*7.57%)*SUM(Fasering!$D$5)</f>
        <v>0</v>
      </c>
      <c r="AP14" s="9">
        <f>($AK$7+(J14+AB14)*12*7.57%)*SUM(Fasering!$D$5:$D$6)</f>
        <v>499.91847376994826</v>
      </c>
      <c r="AQ14" s="9">
        <f>($AK$7+(K14+AC14)*12*7.57%)*SUM(Fasering!$D$5:$D$7)</f>
        <v>844.0381644097364</v>
      </c>
      <c r="AR14" s="9">
        <f>($AK$7+(L14+AD14)*12*7.57%)*SUM(Fasering!$D$5:$D$8)</f>
        <v>1229.9281887788652</v>
      </c>
      <c r="AS14" s="9">
        <f>($AK$7+(M14+AE14)*12*7.57%)*SUM(Fasering!$D$5:$D$9)</f>
        <v>1657.5885468773338</v>
      </c>
      <c r="AT14" s="9">
        <f>($AK$7+(N14+AF14)*12*7.57%)*SUM(Fasering!$D$5:$D$10)</f>
        <v>2125.9171083573451</v>
      </c>
      <c r="AU14" s="87">
        <f>($AK$7+(O14+AG14)*12*7.57%)*SUM(Fasering!$D$5:$D$11)</f>
        <v>2637.0242337065997</v>
      </c>
    </row>
    <row r="15" spans="1:47" x14ac:dyDescent="0.3">
      <c r="A15" s="33">
        <f t="shared" ref="A15:A41" si="8">+A14+1</f>
        <v>1</v>
      </c>
      <c r="B15" s="126">
        <v>26911.8</v>
      </c>
      <c r="C15" s="127"/>
      <c r="D15" s="126">
        <f t="shared" si="0"/>
        <v>34129.544759999997</v>
      </c>
      <c r="E15" s="128">
        <f t="shared" si="1"/>
        <v>846.04931494624418</v>
      </c>
      <c r="F15" s="126">
        <f t="shared" si="2"/>
        <v>2844.1287299999999</v>
      </c>
      <c r="G15" s="128">
        <f t="shared" si="3"/>
        <v>70.504109578853686</v>
      </c>
      <c r="H15" s="46">
        <f>'L4'!$H$10</f>
        <v>1609.3</v>
      </c>
      <c r="I15" s="46">
        <f>GEW!$E$12+($F15-GEW!$E$12)*SUM(Fasering!$D$5)</f>
        <v>1716.7792493333334</v>
      </c>
      <c r="J15" s="46">
        <f>GEW!$E$12+($F15-GEW!$E$12)*SUM(Fasering!$D$5:$D$6)</f>
        <v>2008.2708938243863</v>
      </c>
      <c r="K15" s="46">
        <f>GEW!$E$12+($F15-GEW!$E$12)*SUM(Fasering!$D$5:$D$7)</f>
        <v>2175.5176556021356</v>
      </c>
      <c r="L15" s="46">
        <f>GEW!$E$12+($F15-GEW!$E$12)*SUM(Fasering!$D$5:$D$8)</f>
        <v>2342.7644173798844</v>
      </c>
      <c r="M15" s="46">
        <f>GEW!$E$12+($F15-GEW!$E$12)*SUM(Fasering!$D$5:$D$9)</f>
        <v>2510.0111791576337</v>
      </c>
      <c r="N15" s="46">
        <f>GEW!$E$12+($F15-GEW!$E$12)*SUM(Fasering!$D$5:$D$10)</f>
        <v>2676.8819682222511</v>
      </c>
      <c r="O15" s="76">
        <f>GEW!$E$12+($F15-GEW!$E$12)*SUM(Fasering!$D$5:$D$11)</f>
        <v>2844.1287299999999</v>
      </c>
      <c r="P15" s="126">
        <f t="shared" si="4"/>
        <v>0</v>
      </c>
      <c r="Q15" s="128">
        <f t="shared" si="5"/>
        <v>0</v>
      </c>
      <c r="R15" s="46">
        <f>$P15*SUM(Fasering!$D$5)</f>
        <v>0</v>
      </c>
      <c r="S15" s="46">
        <f>$P15*SUM(Fasering!$D$5:$D$6)</f>
        <v>0</v>
      </c>
      <c r="T15" s="46">
        <f>$P15*SUM(Fasering!$D$5:$D$7)</f>
        <v>0</v>
      </c>
      <c r="U15" s="46">
        <f>$P15*SUM(Fasering!$D$5:$D$8)</f>
        <v>0</v>
      </c>
      <c r="V15" s="46">
        <f>$P15*SUM(Fasering!$D$5:$D$9)</f>
        <v>0</v>
      </c>
      <c r="W15" s="46">
        <f>$P15*SUM(Fasering!$D$5:$D$10)</f>
        <v>0</v>
      </c>
      <c r="X15" s="76">
        <f>$P15*SUM(Fasering!$D$5:$D$11)</f>
        <v>0</v>
      </c>
      <c r="Y15" s="126">
        <f t="shared" si="6"/>
        <v>0</v>
      </c>
      <c r="Z15" s="128">
        <f t="shared" si="7"/>
        <v>0</v>
      </c>
      <c r="AA15" s="75">
        <f>$Y15*SUM(Fasering!$D$5)</f>
        <v>0</v>
      </c>
      <c r="AB15" s="46">
        <f>$Y15*SUM(Fasering!$D$5:$D$6)</f>
        <v>0</v>
      </c>
      <c r="AC15" s="46">
        <f>$Y15*SUM(Fasering!$D$5:$D$7)</f>
        <v>0</v>
      </c>
      <c r="AD15" s="46">
        <f>$Y15*SUM(Fasering!$D$5:$D$8)</f>
        <v>0</v>
      </c>
      <c r="AE15" s="46">
        <f>$Y15*SUM(Fasering!$D$5:$D$9)</f>
        <v>0</v>
      </c>
      <c r="AF15" s="46">
        <f>$Y15*SUM(Fasering!$D$5:$D$10)</f>
        <v>0</v>
      </c>
      <c r="AG15" s="76">
        <f>$Y15*SUM(Fasering!$D$5:$D$11)</f>
        <v>0</v>
      </c>
      <c r="AH15" s="5">
        <f>($AK$7+(I15+R15)*12*7.57%)*SUM(Fasering!$D$5)</f>
        <v>0</v>
      </c>
      <c r="AI15" s="9">
        <f>($AK$7+(J15+S15)*12*7.57%)*SUM(Fasering!$D$5:$D$6)</f>
        <v>504.94212630377518</v>
      </c>
      <c r="AJ15" s="9">
        <f>($AK$7+(K15+T15)*12*7.57%)*SUM(Fasering!$D$5:$D$7)</f>
        <v>856.48037579563993</v>
      </c>
      <c r="AK15" s="9">
        <f>($AK$7+(L15+U15)*12*7.57%)*SUM(Fasering!$D$5:$D$8)</f>
        <v>1253.096557649586</v>
      </c>
      <c r="AL15" s="9">
        <f>($AK$7+(M15+V15)*12*7.57%)*SUM(Fasering!$D$5:$D$9)</f>
        <v>1694.7906718656145</v>
      </c>
      <c r="AM15" s="9">
        <f>($AK$7+(N15+W15)*12*7.57%)*SUM(Fasering!$D$5:$D$10)</f>
        <v>2180.4178951208378</v>
      </c>
      <c r="AN15" s="87">
        <f>($AK$7+(O15+X15)*12*7.57%)*SUM(Fasering!$D$5:$D$11)</f>
        <v>2712.1665383319996</v>
      </c>
      <c r="AO15" s="5">
        <f>($AK$7+(I15+AA15)*12*7.57%)*SUM(Fasering!$D$5)</f>
        <v>0</v>
      </c>
      <c r="AP15" s="9">
        <f>($AK$7+(J15+AB15)*12*7.57%)*SUM(Fasering!$D$5:$D$6)</f>
        <v>504.94212630377518</v>
      </c>
      <c r="AQ15" s="9">
        <f>($AK$7+(K15+AC15)*12*7.57%)*SUM(Fasering!$D$5:$D$7)</f>
        <v>856.48037579563993</v>
      </c>
      <c r="AR15" s="9">
        <f>($AK$7+(L15+AD15)*12*7.57%)*SUM(Fasering!$D$5:$D$8)</f>
        <v>1253.096557649586</v>
      </c>
      <c r="AS15" s="9">
        <f>($AK$7+(M15+AE15)*12*7.57%)*SUM(Fasering!$D$5:$D$9)</f>
        <v>1694.7906718656145</v>
      </c>
      <c r="AT15" s="9">
        <f>($AK$7+(N15+AF15)*12*7.57%)*SUM(Fasering!$D$5:$D$10)</f>
        <v>2180.4178951208378</v>
      </c>
      <c r="AU15" s="87">
        <f>($AK$7+(O15+AG15)*12*7.57%)*SUM(Fasering!$D$5:$D$11)</f>
        <v>2712.1665383319996</v>
      </c>
    </row>
    <row r="16" spans="1:47" x14ac:dyDescent="0.3">
      <c r="A16" s="33">
        <f t="shared" si="8"/>
        <v>2</v>
      </c>
      <c r="B16" s="126">
        <v>27694.880000000001</v>
      </c>
      <c r="C16" s="127"/>
      <c r="D16" s="126">
        <f t="shared" si="0"/>
        <v>35122.646816</v>
      </c>
      <c r="E16" s="128">
        <f t="shared" si="1"/>
        <v>870.66767185838341</v>
      </c>
      <c r="F16" s="126">
        <f t="shared" si="2"/>
        <v>2926.8872346666667</v>
      </c>
      <c r="G16" s="128">
        <f t="shared" si="3"/>
        <v>72.555639321531956</v>
      </c>
      <c r="H16" s="46">
        <f>'L4'!$H$10</f>
        <v>1609.3</v>
      </c>
      <c r="I16" s="46">
        <f>GEW!$E$12+($F16-GEW!$E$12)*SUM(Fasering!$D$5)</f>
        <v>1716.7792493333334</v>
      </c>
      <c r="J16" s="46">
        <f>GEW!$E$12+($F16-GEW!$E$12)*SUM(Fasering!$D$5:$D$6)</f>
        <v>2029.6692383791217</v>
      </c>
      <c r="K16" s="46">
        <f>GEW!$E$12+($F16-GEW!$E$12)*SUM(Fasering!$D$5:$D$7)</f>
        <v>2209.1935521959099</v>
      </c>
      <c r="L16" s="46">
        <f>GEW!$E$12+($F16-GEW!$E$12)*SUM(Fasering!$D$5:$D$8)</f>
        <v>2388.7178660126983</v>
      </c>
      <c r="M16" s="46">
        <f>GEW!$E$12+($F16-GEW!$E$12)*SUM(Fasering!$D$5:$D$9)</f>
        <v>2568.2421798294863</v>
      </c>
      <c r="N16" s="46">
        <f>GEW!$E$12+($F16-GEW!$E$12)*SUM(Fasering!$D$5:$D$10)</f>
        <v>2747.3629208498787</v>
      </c>
      <c r="O16" s="76">
        <f>GEW!$E$12+($F16-GEW!$E$12)*SUM(Fasering!$D$5:$D$11)</f>
        <v>2926.8872346666667</v>
      </c>
      <c r="P16" s="126">
        <f t="shared" si="4"/>
        <v>0</v>
      </c>
      <c r="Q16" s="128">
        <f t="shared" si="5"/>
        <v>0</v>
      </c>
      <c r="R16" s="46">
        <f>$P16*SUM(Fasering!$D$5)</f>
        <v>0</v>
      </c>
      <c r="S16" s="46">
        <f>$P16*SUM(Fasering!$D$5:$D$6)</f>
        <v>0</v>
      </c>
      <c r="T16" s="46">
        <f>$P16*SUM(Fasering!$D$5:$D$7)</f>
        <v>0</v>
      </c>
      <c r="U16" s="46">
        <f>$P16*SUM(Fasering!$D$5:$D$8)</f>
        <v>0</v>
      </c>
      <c r="V16" s="46">
        <f>$P16*SUM(Fasering!$D$5:$D$9)</f>
        <v>0</v>
      </c>
      <c r="W16" s="46">
        <f>$P16*SUM(Fasering!$D$5:$D$10)</f>
        <v>0</v>
      </c>
      <c r="X16" s="76">
        <f>$P16*SUM(Fasering!$D$5:$D$11)</f>
        <v>0</v>
      </c>
      <c r="Y16" s="126">
        <f t="shared" si="6"/>
        <v>0</v>
      </c>
      <c r="Z16" s="128">
        <f t="shared" si="7"/>
        <v>0</v>
      </c>
      <c r="AA16" s="75">
        <f>$Y16*SUM(Fasering!$D$5)</f>
        <v>0</v>
      </c>
      <c r="AB16" s="46">
        <f>$Y16*SUM(Fasering!$D$5:$D$6)</f>
        <v>0</v>
      </c>
      <c r="AC16" s="46">
        <f>$Y16*SUM(Fasering!$D$5:$D$7)</f>
        <v>0</v>
      </c>
      <c r="AD16" s="46">
        <f>$Y16*SUM(Fasering!$D$5:$D$8)</f>
        <v>0</v>
      </c>
      <c r="AE16" s="46">
        <f>$Y16*SUM(Fasering!$D$5:$D$9)</f>
        <v>0</v>
      </c>
      <c r="AF16" s="46">
        <f>$Y16*SUM(Fasering!$D$5:$D$10)</f>
        <v>0</v>
      </c>
      <c r="AG16" s="76">
        <f>$Y16*SUM(Fasering!$D$5:$D$11)</f>
        <v>0</v>
      </c>
      <c r="AH16" s="5">
        <f>($AK$7+(I16+R16)*12*7.57%)*SUM(Fasering!$D$5)</f>
        <v>0</v>
      </c>
      <c r="AI16" s="9">
        <f>($AK$7+(J16+S16)*12*7.57%)*SUM(Fasering!$D$5:$D$6)</f>
        <v>509.96815360148355</v>
      </c>
      <c r="AJ16" s="9">
        <f>($AK$7+(K16+T16)*12*7.57%)*SUM(Fasering!$D$5:$D$7)</f>
        <v>868.92846882124741</v>
      </c>
      <c r="AK16" s="9">
        <f>($AK$7+(L16+U16)*12*7.57%)*SUM(Fasering!$D$5:$D$8)</f>
        <v>1276.2758785925721</v>
      </c>
      <c r="AL16" s="9">
        <f>($AK$7+(M16+V16)*12*7.57%)*SUM(Fasering!$D$5:$D$9)</f>
        <v>1732.0103829154577</v>
      </c>
      <c r="AM16" s="9">
        <f>($AK$7+(N16+W16)*12*7.57%)*SUM(Fasering!$D$5:$D$10)</f>
        <v>2234.944445310251</v>
      </c>
      <c r="AN16" s="87">
        <f>($AK$7+(O16+X16)*12*7.57%)*SUM(Fasering!$D$5:$D$11)</f>
        <v>2787.3443639712</v>
      </c>
      <c r="AO16" s="5">
        <f>($AK$7+(I16+AA16)*12*7.57%)*SUM(Fasering!$D$5)</f>
        <v>0</v>
      </c>
      <c r="AP16" s="9">
        <f>($AK$7+(J16+AB16)*12*7.57%)*SUM(Fasering!$D$5:$D$6)</f>
        <v>509.96815360148355</v>
      </c>
      <c r="AQ16" s="9">
        <f>($AK$7+(K16+AC16)*12*7.57%)*SUM(Fasering!$D$5:$D$7)</f>
        <v>868.92846882124741</v>
      </c>
      <c r="AR16" s="9">
        <f>($AK$7+(L16+AD16)*12*7.57%)*SUM(Fasering!$D$5:$D$8)</f>
        <v>1276.2758785925721</v>
      </c>
      <c r="AS16" s="9">
        <f>($AK$7+(M16+AE16)*12*7.57%)*SUM(Fasering!$D$5:$D$9)</f>
        <v>1732.0103829154577</v>
      </c>
      <c r="AT16" s="9">
        <f>($AK$7+(N16+AF16)*12*7.57%)*SUM(Fasering!$D$5:$D$10)</f>
        <v>2234.944445310251</v>
      </c>
      <c r="AU16" s="87">
        <f>($AK$7+(O16+AG16)*12*7.57%)*SUM(Fasering!$D$5:$D$11)</f>
        <v>2787.3443639712</v>
      </c>
    </row>
    <row r="17" spans="1:47" x14ac:dyDescent="0.3">
      <c r="A17" s="33">
        <f t="shared" si="8"/>
        <v>3</v>
      </c>
      <c r="B17" s="126">
        <v>28477.96</v>
      </c>
      <c r="C17" s="127"/>
      <c r="D17" s="126">
        <f t="shared" si="0"/>
        <v>36115.748871999996</v>
      </c>
      <c r="E17" s="128">
        <f t="shared" si="1"/>
        <v>895.28602877052242</v>
      </c>
      <c r="F17" s="126">
        <f t="shared" si="2"/>
        <v>3009.6457393333335</v>
      </c>
      <c r="G17" s="128">
        <f t="shared" si="3"/>
        <v>74.607169064210211</v>
      </c>
      <c r="H17" s="46">
        <f>'L4'!$H$10</f>
        <v>1609.3</v>
      </c>
      <c r="I17" s="46">
        <f>GEW!$E$12+($F17-GEW!$E$12)*SUM(Fasering!$D$5)</f>
        <v>1716.7792493333334</v>
      </c>
      <c r="J17" s="46">
        <f>GEW!$E$12+($F17-GEW!$E$12)*SUM(Fasering!$D$5:$D$6)</f>
        <v>2051.067582933857</v>
      </c>
      <c r="K17" s="46">
        <f>GEW!$E$12+($F17-GEW!$E$12)*SUM(Fasering!$D$5:$D$7)</f>
        <v>2242.8694487896846</v>
      </c>
      <c r="L17" s="46">
        <f>GEW!$E$12+($F17-GEW!$E$12)*SUM(Fasering!$D$5:$D$8)</f>
        <v>2434.6713146455118</v>
      </c>
      <c r="M17" s="46">
        <f>GEW!$E$12+($F17-GEW!$E$12)*SUM(Fasering!$D$5:$D$9)</f>
        <v>2626.4731805013389</v>
      </c>
      <c r="N17" s="46">
        <f>GEW!$E$12+($F17-GEW!$E$12)*SUM(Fasering!$D$5:$D$10)</f>
        <v>2817.8438734775063</v>
      </c>
      <c r="O17" s="76">
        <f>GEW!$E$12+($F17-GEW!$E$12)*SUM(Fasering!$D$5:$D$11)</f>
        <v>3009.6457393333335</v>
      </c>
      <c r="P17" s="126">
        <f t="shared" si="4"/>
        <v>0</v>
      </c>
      <c r="Q17" s="128">
        <f t="shared" si="5"/>
        <v>0</v>
      </c>
      <c r="R17" s="46">
        <f>$P17*SUM(Fasering!$D$5)</f>
        <v>0</v>
      </c>
      <c r="S17" s="46">
        <f>$P17*SUM(Fasering!$D$5:$D$6)</f>
        <v>0</v>
      </c>
      <c r="T17" s="46">
        <f>$P17*SUM(Fasering!$D$5:$D$7)</f>
        <v>0</v>
      </c>
      <c r="U17" s="46">
        <f>$P17*SUM(Fasering!$D$5:$D$8)</f>
        <v>0</v>
      </c>
      <c r="V17" s="46">
        <f>$P17*SUM(Fasering!$D$5:$D$9)</f>
        <v>0</v>
      </c>
      <c r="W17" s="46">
        <f>$P17*SUM(Fasering!$D$5:$D$10)</f>
        <v>0</v>
      </c>
      <c r="X17" s="76">
        <f>$P17*SUM(Fasering!$D$5:$D$11)</f>
        <v>0</v>
      </c>
      <c r="Y17" s="126">
        <f t="shared" si="6"/>
        <v>0</v>
      </c>
      <c r="Z17" s="128">
        <f t="shared" si="7"/>
        <v>0</v>
      </c>
      <c r="AA17" s="75">
        <f>$Y17*SUM(Fasering!$D$5)</f>
        <v>0</v>
      </c>
      <c r="AB17" s="46">
        <f>$Y17*SUM(Fasering!$D$5:$D$6)</f>
        <v>0</v>
      </c>
      <c r="AC17" s="46">
        <f>$Y17*SUM(Fasering!$D$5:$D$7)</f>
        <v>0</v>
      </c>
      <c r="AD17" s="46">
        <f>$Y17*SUM(Fasering!$D$5:$D$8)</f>
        <v>0</v>
      </c>
      <c r="AE17" s="46">
        <f>$Y17*SUM(Fasering!$D$5:$D$9)</f>
        <v>0</v>
      </c>
      <c r="AF17" s="46">
        <f>$Y17*SUM(Fasering!$D$5:$D$10)</f>
        <v>0</v>
      </c>
      <c r="AG17" s="76">
        <f>$Y17*SUM(Fasering!$D$5:$D$11)</f>
        <v>0</v>
      </c>
      <c r="AH17" s="5">
        <f>($AK$7+(I17+R17)*12*7.57%)*SUM(Fasering!$D$5)</f>
        <v>0</v>
      </c>
      <c r="AI17" s="9">
        <f>($AK$7+(J17+S17)*12*7.57%)*SUM(Fasering!$D$5:$D$6)</f>
        <v>514.99418089919186</v>
      </c>
      <c r="AJ17" s="9">
        <f>($AK$7+(K17+T17)*12*7.57%)*SUM(Fasering!$D$5:$D$7)</f>
        <v>881.376561846855</v>
      </c>
      <c r="AK17" s="9">
        <f>($AK$7+(L17+U17)*12*7.57%)*SUM(Fasering!$D$5:$D$8)</f>
        <v>1299.4551995355578</v>
      </c>
      <c r="AL17" s="9">
        <f>($AK$7+(M17+V17)*12*7.57%)*SUM(Fasering!$D$5:$D$9)</f>
        <v>1769.2300939653007</v>
      </c>
      <c r="AM17" s="9">
        <f>($AK$7+(N17+W17)*12*7.57%)*SUM(Fasering!$D$5:$D$10)</f>
        <v>2289.4709954996647</v>
      </c>
      <c r="AN17" s="87">
        <f>($AK$7+(O17+X17)*12*7.57%)*SUM(Fasering!$D$5:$D$11)</f>
        <v>2862.5221896104003</v>
      </c>
      <c r="AO17" s="5">
        <f>($AK$7+(I17+AA17)*12*7.57%)*SUM(Fasering!$D$5)</f>
        <v>0</v>
      </c>
      <c r="AP17" s="9">
        <f>($AK$7+(J17+AB17)*12*7.57%)*SUM(Fasering!$D$5:$D$6)</f>
        <v>514.99418089919186</v>
      </c>
      <c r="AQ17" s="9">
        <f>($AK$7+(K17+AC17)*12*7.57%)*SUM(Fasering!$D$5:$D$7)</f>
        <v>881.376561846855</v>
      </c>
      <c r="AR17" s="9">
        <f>($AK$7+(L17+AD17)*12*7.57%)*SUM(Fasering!$D$5:$D$8)</f>
        <v>1299.4551995355578</v>
      </c>
      <c r="AS17" s="9">
        <f>($AK$7+(M17+AE17)*12*7.57%)*SUM(Fasering!$D$5:$D$9)</f>
        <v>1769.2300939653007</v>
      </c>
      <c r="AT17" s="9">
        <f>($AK$7+(N17+AF17)*12*7.57%)*SUM(Fasering!$D$5:$D$10)</f>
        <v>2289.4709954996647</v>
      </c>
      <c r="AU17" s="87">
        <f>($AK$7+(O17+AG17)*12*7.57%)*SUM(Fasering!$D$5:$D$11)</f>
        <v>2862.5221896104003</v>
      </c>
    </row>
    <row r="18" spans="1:47" x14ac:dyDescent="0.3">
      <c r="A18" s="33">
        <f t="shared" si="8"/>
        <v>4</v>
      </c>
      <c r="B18" s="126">
        <v>29427.34</v>
      </c>
      <c r="C18" s="127"/>
      <c r="D18" s="126">
        <f t="shared" si="0"/>
        <v>37319.752588000003</v>
      </c>
      <c r="E18" s="128">
        <f t="shared" si="1"/>
        <v>925.13250127045444</v>
      </c>
      <c r="F18" s="126">
        <f t="shared" si="2"/>
        <v>3109.979382333333</v>
      </c>
      <c r="G18" s="128">
        <f t="shared" si="3"/>
        <v>77.09437510587118</v>
      </c>
      <c r="H18" s="46">
        <f>'L4'!$H$10</f>
        <v>1609.3</v>
      </c>
      <c r="I18" s="46">
        <f>GEW!$E$12+($F18-GEW!$E$12)*SUM(Fasering!$D$5)</f>
        <v>1716.7792493333334</v>
      </c>
      <c r="J18" s="46">
        <f>GEW!$E$12+($F18-GEW!$E$12)*SUM(Fasering!$D$5:$D$6)</f>
        <v>2077.0102201527548</v>
      </c>
      <c r="K18" s="46">
        <f>GEW!$E$12+($F18-GEW!$E$12)*SUM(Fasering!$D$5:$D$7)</f>
        <v>2283.6969794483621</v>
      </c>
      <c r="L18" s="46">
        <f>GEW!$E$12+($F18-GEW!$E$12)*SUM(Fasering!$D$5:$D$8)</f>
        <v>2490.3837387439694</v>
      </c>
      <c r="M18" s="46">
        <f>GEW!$E$12+($F18-GEW!$E$12)*SUM(Fasering!$D$5:$D$9)</f>
        <v>2697.0704980395767</v>
      </c>
      <c r="N18" s="46">
        <f>GEW!$E$12+($F18-GEW!$E$12)*SUM(Fasering!$D$5:$D$10)</f>
        <v>2903.2926230377261</v>
      </c>
      <c r="O18" s="76">
        <f>GEW!$E$12+($F18-GEW!$E$12)*SUM(Fasering!$D$5:$D$11)</f>
        <v>3109.979382333333</v>
      </c>
      <c r="P18" s="126">
        <f t="shared" si="4"/>
        <v>0</v>
      </c>
      <c r="Q18" s="128">
        <f t="shared" si="5"/>
        <v>0</v>
      </c>
      <c r="R18" s="46">
        <f>$P18*SUM(Fasering!$D$5)</f>
        <v>0</v>
      </c>
      <c r="S18" s="46">
        <f>$P18*SUM(Fasering!$D$5:$D$6)</f>
        <v>0</v>
      </c>
      <c r="T18" s="46">
        <f>$P18*SUM(Fasering!$D$5:$D$7)</f>
        <v>0</v>
      </c>
      <c r="U18" s="46">
        <f>$P18*SUM(Fasering!$D$5:$D$8)</f>
        <v>0</v>
      </c>
      <c r="V18" s="46">
        <f>$P18*SUM(Fasering!$D$5:$D$9)</f>
        <v>0</v>
      </c>
      <c r="W18" s="46">
        <f>$P18*SUM(Fasering!$D$5:$D$10)</f>
        <v>0</v>
      </c>
      <c r="X18" s="76">
        <f>$P18*SUM(Fasering!$D$5:$D$11)</f>
        <v>0</v>
      </c>
      <c r="Y18" s="126">
        <f t="shared" si="6"/>
        <v>0</v>
      </c>
      <c r="Z18" s="128">
        <f t="shared" si="7"/>
        <v>0</v>
      </c>
      <c r="AA18" s="75">
        <f>$Y18*SUM(Fasering!$D$5)</f>
        <v>0</v>
      </c>
      <c r="AB18" s="46">
        <f>$Y18*SUM(Fasering!$D$5:$D$6)</f>
        <v>0</v>
      </c>
      <c r="AC18" s="46">
        <f>$Y18*SUM(Fasering!$D$5:$D$7)</f>
        <v>0</v>
      </c>
      <c r="AD18" s="46">
        <f>$Y18*SUM(Fasering!$D$5:$D$8)</f>
        <v>0</v>
      </c>
      <c r="AE18" s="46">
        <f>$Y18*SUM(Fasering!$D$5:$D$9)</f>
        <v>0</v>
      </c>
      <c r="AF18" s="46">
        <f>$Y18*SUM(Fasering!$D$5:$D$10)</f>
        <v>0</v>
      </c>
      <c r="AG18" s="76">
        <f>$Y18*SUM(Fasering!$D$5:$D$11)</f>
        <v>0</v>
      </c>
      <c r="AH18" s="5">
        <f>($AK$7+(I18+R18)*12*7.57%)*SUM(Fasering!$D$5)</f>
        <v>0</v>
      </c>
      <c r="AI18" s="9">
        <f>($AK$7+(J18+S18)*12*7.57%)*SUM(Fasering!$D$5:$D$6)</f>
        <v>521.08756828732373</v>
      </c>
      <c r="AJ18" s="9">
        <f>($AK$7+(K18+T18)*12*7.57%)*SUM(Fasering!$D$5:$D$7)</f>
        <v>896.46821347459559</v>
      </c>
      <c r="AK18" s="9">
        <f>($AK$7+(L18+U18)*12*7.57%)*SUM(Fasering!$D$5:$D$8)</f>
        <v>1327.5570329585182</v>
      </c>
      <c r="AL18" s="9">
        <f>($AK$7+(M18+V18)*12*7.57%)*SUM(Fasering!$D$5:$D$9)</f>
        <v>1814.3540267390915</v>
      </c>
      <c r="AM18" s="9">
        <f>($AK$7+(N18+W18)*12*7.57%)*SUM(Fasering!$D$5:$D$10)</f>
        <v>2355.577161177277</v>
      </c>
      <c r="AN18" s="87">
        <f>($AK$7+(O18+X18)*12*7.57%)*SUM(Fasering!$D$5:$D$11)</f>
        <v>2953.6652709115997</v>
      </c>
      <c r="AO18" s="5">
        <f>($AK$7+(I18+AA18)*12*7.57%)*SUM(Fasering!$D$5)</f>
        <v>0</v>
      </c>
      <c r="AP18" s="9">
        <f>($AK$7+(J18+AB18)*12*7.57%)*SUM(Fasering!$D$5:$D$6)</f>
        <v>521.08756828732373</v>
      </c>
      <c r="AQ18" s="9">
        <f>($AK$7+(K18+AC18)*12*7.57%)*SUM(Fasering!$D$5:$D$7)</f>
        <v>896.46821347459559</v>
      </c>
      <c r="AR18" s="9">
        <f>($AK$7+(L18+AD18)*12*7.57%)*SUM(Fasering!$D$5:$D$8)</f>
        <v>1327.5570329585182</v>
      </c>
      <c r="AS18" s="9">
        <f>($AK$7+(M18+AE18)*12*7.57%)*SUM(Fasering!$D$5:$D$9)</f>
        <v>1814.3540267390915</v>
      </c>
      <c r="AT18" s="9">
        <f>($AK$7+(N18+AF18)*12*7.57%)*SUM(Fasering!$D$5:$D$10)</f>
        <v>2355.577161177277</v>
      </c>
      <c r="AU18" s="87">
        <f>($AK$7+(O18+AG18)*12*7.57%)*SUM(Fasering!$D$5:$D$11)</f>
        <v>2953.6652709115997</v>
      </c>
    </row>
    <row r="19" spans="1:47" x14ac:dyDescent="0.3">
      <c r="A19" s="33">
        <f t="shared" si="8"/>
        <v>5</v>
      </c>
      <c r="B19" s="126">
        <v>30630.09</v>
      </c>
      <c r="C19" s="127"/>
      <c r="D19" s="126">
        <f t="shared" si="0"/>
        <v>38845.080137999998</v>
      </c>
      <c r="E19" s="128">
        <f t="shared" si="1"/>
        <v>962.94438355077716</v>
      </c>
      <c r="F19" s="126">
        <f t="shared" si="2"/>
        <v>3237.0900115000004</v>
      </c>
      <c r="G19" s="128">
        <f t="shared" si="3"/>
        <v>80.245365295898111</v>
      </c>
      <c r="H19" s="46">
        <f>'L4'!$H$10</f>
        <v>1609.3</v>
      </c>
      <c r="I19" s="46">
        <f>GEW!$E$12+($F19-GEW!$E$12)*SUM(Fasering!$D$5)</f>
        <v>1716.7792493333334</v>
      </c>
      <c r="J19" s="46">
        <f>GEW!$E$12+($F19-GEW!$E$12)*SUM(Fasering!$D$5:$D$6)</f>
        <v>2109.8764137896856</v>
      </c>
      <c r="K19" s="46">
        <f>GEW!$E$12+($F19-GEW!$E$12)*SUM(Fasering!$D$5:$D$7)</f>
        <v>2335.4205385076693</v>
      </c>
      <c r="L19" s="46">
        <f>GEW!$E$12+($F19-GEW!$E$12)*SUM(Fasering!$D$5:$D$8)</f>
        <v>2560.9646632256531</v>
      </c>
      <c r="M19" s="46">
        <f>GEW!$E$12+($F19-GEW!$E$12)*SUM(Fasering!$D$5:$D$9)</f>
        <v>2786.5087879436364</v>
      </c>
      <c r="N19" s="46">
        <f>GEW!$E$12+($F19-GEW!$E$12)*SUM(Fasering!$D$5:$D$10)</f>
        <v>3011.5458867820171</v>
      </c>
      <c r="O19" s="76">
        <f>GEW!$E$12+($F19-GEW!$E$12)*SUM(Fasering!$D$5:$D$11)</f>
        <v>3237.0900115000004</v>
      </c>
      <c r="P19" s="126">
        <f t="shared" si="4"/>
        <v>0</v>
      </c>
      <c r="Q19" s="128">
        <f t="shared" si="5"/>
        <v>0</v>
      </c>
      <c r="R19" s="46">
        <f>$P19*SUM(Fasering!$D$5)</f>
        <v>0</v>
      </c>
      <c r="S19" s="46">
        <f>$P19*SUM(Fasering!$D$5:$D$6)</f>
        <v>0</v>
      </c>
      <c r="T19" s="46">
        <f>$P19*SUM(Fasering!$D$5:$D$7)</f>
        <v>0</v>
      </c>
      <c r="U19" s="46">
        <f>$P19*SUM(Fasering!$D$5:$D$8)</f>
        <v>0</v>
      </c>
      <c r="V19" s="46">
        <f>$P19*SUM(Fasering!$D$5:$D$9)</f>
        <v>0</v>
      </c>
      <c r="W19" s="46">
        <f>$P19*SUM(Fasering!$D$5:$D$10)</f>
        <v>0</v>
      </c>
      <c r="X19" s="76">
        <f>$P19*SUM(Fasering!$D$5:$D$11)</f>
        <v>0</v>
      </c>
      <c r="Y19" s="126">
        <f t="shared" si="6"/>
        <v>0</v>
      </c>
      <c r="Z19" s="128">
        <f t="shared" si="7"/>
        <v>0</v>
      </c>
      <c r="AA19" s="75">
        <f>$Y19*SUM(Fasering!$D$5)</f>
        <v>0</v>
      </c>
      <c r="AB19" s="46">
        <f>$Y19*SUM(Fasering!$D$5:$D$6)</f>
        <v>0</v>
      </c>
      <c r="AC19" s="46">
        <f>$Y19*SUM(Fasering!$D$5:$D$7)</f>
        <v>0</v>
      </c>
      <c r="AD19" s="46">
        <f>$Y19*SUM(Fasering!$D$5:$D$8)</f>
        <v>0</v>
      </c>
      <c r="AE19" s="46">
        <f>$Y19*SUM(Fasering!$D$5:$D$9)</f>
        <v>0</v>
      </c>
      <c r="AF19" s="46">
        <f>$Y19*SUM(Fasering!$D$5:$D$10)</f>
        <v>0</v>
      </c>
      <c r="AG19" s="76">
        <f>$Y19*SUM(Fasering!$D$5:$D$11)</f>
        <v>0</v>
      </c>
      <c r="AH19" s="5">
        <f>($AK$7+(I19+R19)*12*7.57%)*SUM(Fasering!$D$5)</f>
        <v>0</v>
      </c>
      <c r="AI19" s="9">
        <f>($AK$7+(J19+S19)*12*7.57%)*SUM(Fasering!$D$5:$D$6)</f>
        <v>528.80715547167108</v>
      </c>
      <c r="AJ19" s="9">
        <f>($AK$7+(K19+T19)*12*7.57%)*SUM(Fasering!$D$5:$D$7)</f>
        <v>915.58751659375264</v>
      </c>
      <c r="AK19" s="9">
        <f>($AK$7+(L19+U19)*12*7.57%)*SUM(Fasering!$D$5:$D$8)</f>
        <v>1363.1586678670542</v>
      </c>
      <c r="AL19" s="9">
        <f>($AK$7+(M19+V19)*12*7.57%)*SUM(Fasering!$D$5:$D$9)</f>
        <v>1871.5206092915755</v>
      </c>
      <c r="AM19" s="9">
        <f>($AK$7+(N19+W19)*12*7.57%)*SUM(Fasering!$D$5:$D$10)</f>
        <v>2439.3257031401899</v>
      </c>
      <c r="AN19" s="87">
        <f>($AK$7+(O19+X19)*12*7.57%)*SUM(Fasering!$D$5:$D$11)</f>
        <v>3069.1325664466003</v>
      </c>
      <c r="AO19" s="5">
        <f>($AK$7+(I19+AA19)*12*7.57%)*SUM(Fasering!$D$5)</f>
        <v>0</v>
      </c>
      <c r="AP19" s="9">
        <f>($AK$7+(J19+AB19)*12*7.57%)*SUM(Fasering!$D$5:$D$6)</f>
        <v>528.80715547167108</v>
      </c>
      <c r="AQ19" s="9">
        <f>($AK$7+(K19+AC19)*12*7.57%)*SUM(Fasering!$D$5:$D$7)</f>
        <v>915.58751659375264</v>
      </c>
      <c r="AR19" s="9">
        <f>($AK$7+(L19+AD19)*12*7.57%)*SUM(Fasering!$D$5:$D$8)</f>
        <v>1363.1586678670542</v>
      </c>
      <c r="AS19" s="9">
        <f>($AK$7+(M19+AE19)*12*7.57%)*SUM(Fasering!$D$5:$D$9)</f>
        <v>1871.5206092915755</v>
      </c>
      <c r="AT19" s="9">
        <f>($AK$7+(N19+AF19)*12*7.57%)*SUM(Fasering!$D$5:$D$10)</f>
        <v>2439.3257031401899</v>
      </c>
      <c r="AU19" s="87">
        <f>($AK$7+(O19+AG19)*12*7.57%)*SUM(Fasering!$D$5:$D$11)</f>
        <v>3069.1325664466003</v>
      </c>
    </row>
    <row r="20" spans="1:47" x14ac:dyDescent="0.3">
      <c r="A20" s="33">
        <f t="shared" si="8"/>
        <v>6</v>
      </c>
      <c r="B20" s="126">
        <v>30630.09</v>
      </c>
      <c r="C20" s="127"/>
      <c r="D20" s="126">
        <f t="shared" si="0"/>
        <v>38845.080137999998</v>
      </c>
      <c r="E20" s="128">
        <f t="shared" si="1"/>
        <v>962.94438355077716</v>
      </c>
      <c r="F20" s="126">
        <f t="shared" si="2"/>
        <v>3237.0900115000004</v>
      </c>
      <c r="G20" s="128">
        <f t="shared" si="3"/>
        <v>80.245365295898111</v>
      </c>
      <c r="H20" s="46">
        <f>'L4'!$H$10</f>
        <v>1609.3</v>
      </c>
      <c r="I20" s="46">
        <f>GEW!$E$12+($F20-GEW!$E$12)*SUM(Fasering!$D$5)</f>
        <v>1716.7792493333334</v>
      </c>
      <c r="J20" s="46">
        <f>GEW!$E$12+($F20-GEW!$E$12)*SUM(Fasering!$D$5:$D$6)</f>
        <v>2109.8764137896856</v>
      </c>
      <c r="K20" s="46">
        <f>GEW!$E$12+($F20-GEW!$E$12)*SUM(Fasering!$D$5:$D$7)</f>
        <v>2335.4205385076693</v>
      </c>
      <c r="L20" s="46">
        <f>GEW!$E$12+($F20-GEW!$E$12)*SUM(Fasering!$D$5:$D$8)</f>
        <v>2560.9646632256531</v>
      </c>
      <c r="M20" s="46">
        <f>GEW!$E$12+($F20-GEW!$E$12)*SUM(Fasering!$D$5:$D$9)</f>
        <v>2786.5087879436364</v>
      </c>
      <c r="N20" s="46">
        <f>GEW!$E$12+($F20-GEW!$E$12)*SUM(Fasering!$D$5:$D$10)</f>
        <v>3011.5458867820171</v>
      </c>
      <c r="O20" s="76">
        <f>GEW!$E$12+($F20-GEW!$E$12)*SUM(Fasering!$D$5:$D$11)</f>
        <v>3237.0900115000004</v>
      </c>
      <c r="P20" s="126">
        <f t="shared" si="4"/>
        <v>0</v>
      </c>
      <c r="Q20" s="128">
        <f t="shared" si="5"/>
        <v>0</v>
      </c>
      <c r="R20" s="46">
        <f>$P20*SUM(Fasering!$D$5)</f>
        <v>0</v>
      </c>
      <c r="S20" s="46">
        <f>$P20*SUM(Fasering!$D$5:$D$6)</f>
        <v>0</v>
      </c>
      <c r="T20" s="46">
        <f>$P20*SUM(Fasering!$D$5:$D$7)</f>
        <v>0</v>
      </c>
      <c r="U20" s="46">
        <f>$P20*SUM(Fasering!$D$5:$D$8)</f>
        <v>0</v>
      </c>
      <c r="V20" s="46">
        <f>$P20*SUM(Fasering!$D$5:$D$9)</f>
        <v>0</v>
      </c>
      <c r="W20" s="46">
        <f>$P20*SUM(Fasering!$D$5:$D$10)</f>
        <v>0</v>
      </c>
      <c r="X20" s="76">
        <f>$P20*SUM(Fasering!$D$5:$D$11)</f>
        <v>0</v>
      </c>
      <c r="Y20" s="126">
        <f t="shared" si="6"/>
        <v>0</v>
      </c>
      <c r="Z20" s="128">
        <f t="shared" si="7"/>
        <v>0</v>
      </c>
      <c r="AA20" s="75">
        <f>$Y20*SUM(Fasering!$D$5)</f>
        <v>0</v>
      </c>
      <c r="AB20" s="46">
        <f>$Y20*SUM(Fasering!$D$5:$D$6)</f>
        <v>0</v>
      </c>
      <c r="AC20" s="46">
        <f>$Y20*SUM(Fasering!$D$5:$D$7)</f>
        <v>0</v>
      </c>
      <c r="AD20" s="46">
        <f>$Y20*SUM(Fasering!$D$5:$D$8)</f>
        <v>0</v>
      </c>
      <c r="AE20" s="46">
        <f>$Y20*SUM(Fasering!$D$5:$D$9)</f>
        <v>0</v>
      </c>
      <c r="AF20" s="46">
        <f>$Y20*SUM(Fasering!$D$5:$D$10)</f>
        <v>0</v>
      </c>
      <c r="AG20" s="76">
        <f>$Y20*SUM(Fasering!$D$5:$D$11)</f>
        <v>0</v>
      </c>
      <c r="AH20" s="5">
        <f>($AK$7+(I20+R20)*12*7.57%)*SUM(Fasering!$D$5)</f>
        <v>0</v>
      </c>
      <c r="AI20" s="9">
        <f>($AK$7+(J20+S20)*12*7.57%)*SUM(Fasering!$D$5:$D$6)</f>
        <v>528.80715547167108</v>
      </c>
      <c r="AJ20" s="9">
        <f>($AK$7+(K20+T20)*12*7.57%)*SUM(Fasering!$D$5:$D$7)</f>
        <v>915.58751659375264</v>
      </c>
      <c r="AK20" s="9">
        <f>($AK$7+(L20+U20)*12*7.57%)*SUM(Fasering!$D$5:$D$8)</f>
        <v>1363.1586678670542</v>
      </c>
      <c r="AL20" s="9">
        <f>($AK$7+(M20+V20)*12*7.57%)*SUM(Fasering!$D$5:$D$9)</f>
        <v>1871.5206092915755</v>
      </c>
      <c r="AM20" s="9">
        <f>($AK$7+(N20+W20)*12*7.57%)*SUM(Fasering!$D$5:$D$10)</f>
        <v>2439.3257031401899</v>
      </c>
      <c r="AN20" s="87">
        <f>($AK$7+(O20+X20)*12*7.57%)*SUM(Fasering!$D$5:$D$11)</f>
        <v>3069.1325664466003</v>
      </c>
      <c r="AO20" s="5">
        <f>($AK$7+(I20+AA20)*12*7.57%)*SUM(Fasering!$D$5)</f>
        <v>0</v>
      </c>
      <c r="AP20" s="9">
        <f>($AK$7+(J20+AB20)*12*7.57%)*SUM(Fasering!$D$5:$D$6)</f>
        <v>528.80715547167108</v>
      </c>
      <c r="AQ20" s="9">
        <f>($AK$7+(K20+AC20)*12*7.57%)*SUM(Fasering!$D$5:$D$7)</f>
        <v>915.58751659375264</v>
      </c>
      <c r="AR20" s="9">
        <f>($AK$7+(L20+AD20)*12*7.57%)*SUM(Fasering!$D$5:$D$8)</f>
        <v>1363.1586678670542</v>
      </c>
      <c r="AS20" s="9">
        <f>($AK$7+(M20+AE20)*12*7.57%)*SUM(Fasering!$D$5:$D$9)</f>
        <v>1871.5206092915755</v>
      </c>
      <c r="AT20" s="9">
        <f>($AK$7+(N20+AF20)*12*7.57%)*SUM(Fasering!$D$5:$D$10)</f>
        <v>2439.3257031401899</v>
      </c>
      <c r="AU20" s="87">
        <f>($AK$7+(O20+AG20)*12*7.57%)*SUM(Fasering!$D$5:$D$11)</f>
        <v>3069.1325664466003</v>
      </c>
    </row>
    <row r="21" spans="1:47" x14ac:dyDescent="0.3">
      <c r="A21" s="33">
        <f t="shared" si="8"/>
        <v>7</v>
      </c>
      <c r="B21" s="126">
        <v>31832.43</v>
      </c>
      <c r="C21" s="127"/>
      <c r="D21" s="126">
        <f t="shared" si="0"/>
        <v>40369.887726000001</v>
      </c>
      <c r="E21" s="128">
        <f t="shared" si="1"/>
        <v>1000.7433763098074</v>
      </c>
      <c r="F21" s="126">
        <f t="shared" si="2"/>
        <v>3364.1573104999998</v>
      </c>
      <c r="G21" s="128">
        <f t="shared" si="3"/>
        <v>83.395281359150616</v>
      </c>
      <c r="H21" s="46">
        <f>'L4'!$H$10</f>
        <v>1609.3</v>
      </c>
      <c r="I21" s="46">
        <f>GEW!$E$12+($F21-GEW!$E$12)*SUM(Fasering!$D$5)</f>
        <v>1716.7792493333334</v>
      </c>
      <c r="J21" s="46">
        <f>GEW!$E$12+($F21-GEW!$E$12)*SUM(Fasering!$D$5:$D$6)</f>
        <v>2142.7314038187251</v>
      </c>
      <c r="K21" s="46">
        <f>GEW!$E$12+($F21-GEW!$E$12)*SUM(Fasering!$D$5:$D$7)</f>
        <v>2387.1264657571946</v>
      </c>
      <c r="L21" s="46">
        <f>GEW!$E$12+($F21-GEW!$E$12)*SUM(Fasering!$D$5:$D$8)</f>
        <v>2631.5215276956646</v>
      </c>
      <c r="M21" s="46">
        <f>GEW!$E$12+($F21-GEW!$E$12)*SUM(Fasering!$D$5:$D$9)</f>
        <v>2875.9165896341342</v>
      </c>
      <c r="N21" s="46">
        <f>GEW!$E$12+($F21-GEW!$E$12)*SUM(Fasering!$D$5:$D$10)</f>
        <v>3119.7622485615302</v>
      </c>
      <c r="O21" s="76">
        <f>GEW!$E$12+($F21-GEW!$E$12)*SUM(Fasering!$D$5:$D$11)</f>
        <v>3364.1573104999998</v>
      </c>
      <c r="P21" s="126">
        <f t="shared" si="4"/>
        <v>0</v>
      </c>
      <c r="Q21" s="128">
        <f t="shared" si="5"/>
        <v>0</v>
      </c>
      <c r="R21" s="46">
        <f>$P21*SUM(Fasering!$D$5)</f>
        <v>0</v>
      </c>
      <c r="S21" s="46">
        <f>$P21*SUM(Fasering!$D$5:$D$6)</f>
        <v>0</v>
      </c>
      <c r="T21" s="46">
        <f>$P21*SUM(Fasering!$D$5:$D$7)</f>
        <v>0</v>
      </c>
      <c r="U21" s="46">
        <f>$P21*SUM(Fasering!$D$5:$D$8)</f>
        <v>0</v>
      </c>
      <c r="V21" s="46">
        <f>$P21*SUM(Fasering!$D$5:$D$9)</f>
        <v>0</v>
      </c>
      <c r="W21" s="46">
        <f>$P21*SUM(Fasering!$D$5:$D$10)</f>
        <v>0</v>
      </c>
      <c r="X21" s="76">
        <f>$P21*SUM(Fasering!$D$5:$D$11)</f>
        <v>0</v>
      </c>
      <c r="Y21" s="126">
        <f t="shared" si="6"/>
        <v>0</v>
      </c>
      <c r="Z21" s="128">
        <f t="shared" si="7"/>
        <v>0</v>
      </c>
      <c r="AA21" s="75">
        <f>$Y21*SUM(Fasering!$D$5)</f>
        <v>0</v>
      </c>
      <c r="AB21" s="46">
        <f>$Y21*SUM(Fasering!$D$5:$D$6)</f>
        <v>0</v>
      </c>
      <c r="AC21" s="46">
        <f>$Y21*SUM(Fasering!$D$5:$D$7)</f>
        <v>0</v>
      </c>
      <c r="AD21" s="46">
        <f>$Y21*SUM(Fasering!$D$5:$D$8)</f>
        <v>0</v>
      </c>
      <c r="AE21" s="46">
        <f>$Y21*SUM(Fasering!$D$5:$D$9)</f>
        <v>0</v>
      </c>
      <c r="AF21" s="46">
        <f>$Y21*SUM(Fasering!$D$5:$D$10)</f>
        <v>0</v>
      </c>
      <c r="AG21" s="76">
        <f>$Y21*SUM(Fasering!$D$5:$D$11)</f>
        <v>0</v>
      </c>
      <c r="AH21" s="5">
        <f>($AK$7+(I21+R21)*12*7.57%)*SUM(Fasering!$D$5)</f>
        <v>0</v>
      </c>
      <c r="AI21" s="9">
        <f>($AK$7+(J21+S21)*12*7.57%)*SUM(Fasering!$D$5:$D$6)</f>
        <v>536.52411116090673</v>
      </c>
      <c r="AJ21" s="9">
        <f>($AK$7+(K21+T21)*12*7.57%)*SUM(Fasering!$D$5:$D$7)</f>
        <v>934.70030222026435</v>
      </c>
      <c r="AK21" s="9">
        <f>($AK$7+(L21+U21)*12*7.57%)*SUM(Fasering!$D$5:$D$8)</f>
        <v>1398.748166695513</v>
      </c>
      <c r="AL21" s="9">
        <f>($AK$7+(M21+V21)*12*7.57%)*SUM(Fasering!$D$5:$D$9)</f>
        <v>1928.6677045866513</v>
      </c>
      <c r="AM21" s="9">
        <f>($AK$7+(N21+W21)*12*7.57%)*SUM(Fasering!$D$5:$D$10)</f>
        <v>2523.045696441945</v>
      </c>
      <c r="AN21" s="87">
        <f>($AK$7+(O21+X21)*12*7.57%)*SUM(Fasering!$D$5:$D$11)</f>
        <v>3184.5605008582002</v>
      </c>
      <c r="AO21" s="5">
        <f>($AK$7+(I21+AA21)*12*7.57%)*SUM(Fasering!$D$5)</f>
        <v>0</v>
      </c>
      <c r="AP21" s="9">
        <f>($AK$7+(J21+AB21)*12*7.57%)*SUM(Fasering!$D$5:$D$6)</f>
        <v>536.52411116090673</v>
      </c>
      <c r="AQ21" s="9">
        <f>($AK$7+(K21+AC21)*12*7.57%)*SUM(Fasering!$D$5:$D$7)</f>
        <v>934.70030222026435</v>
      </c>
      <c r="AR21" s="9">
        <f>($AK$7+(L21+AD21)*12*7.57%)*SUM(Fasering!$D$5:$D$8)</f>
        <v>1398.748166695513</v>
      </c>
      <c r="AS21" s="9">
        <f>($AK$7+(M21+AE21)*12*7.57%)*SUM(Fasering!$D$5:$D$9)</f>
        <v>1928.6677045866513</v>
      </c>
      <c r="AT21" s="9">
        <f>($AK$7+(N21+AF21)*12*7.57%)*SUM(Fasering!$D$5:$D$10)</f>
        <v>2523.045696441945</v>
      </c>
      <c r="AU21" s="87">
        <f>($AK$7+(O21+AG21)*12*7.57%)*SUM(Fasering!$D$5:$D$11)</f>
        <v>3184.5605008582002</v>
      </c>
    </row>
    <row r="22" spans="1:47" x14ac:dyDescent="0.3">
      <c r="A22" s="33">
        <f t="shared" si="8"/>
        <v>8</v>
      </c>
      <c r="B22" s="126">
        <v>31832.43</v>
      </c>
      <c r="C22" s="127"/>
      <c r="D22" s="126">
        <f t="shared" si="0"/>
        <v>40369.887726000001</v>
      </c>
      <c r="E22" s="128">
        <f t="shared" si="1"/>
        <v>1000.7433763098074</v>
      </c>
      <c r="F22" s="126">
        <f t="shared" si="2"/>
        <v>3364.1573104999998</v>
      </c>
      <c r="G22" s="128">
        <f t="shared" si="3"/>
        <v>83.395281359150616</v>
      </c>
      <c r="H22" s="46">
        <f>'L4'!$H$10</f>
        <v>1609.3</v>
      </c>
      <c r="I22" s="46">
        <f>GEW!$E$12+($F22-GEW!$E$12)*SUM(Fasering!$D$5)</f>
        <v>1716.7792493333334</v>
      </c>
      <c r="J22" s="46">
        <f>GEW!$E$12+($F22-GEW!$E$12)*SUM(Fasering!$D$5:$D$6)</f>
        <v>2142.7314038187251</v>
      </c>
      <c r="K22" s="46">
        <f>GEW!$E$12+($F22-GEW!$E$12)*SUM(Fasering!$D$5:$D$7)</f>
        <v>2387.1264657571946</v>
      </c>
      <c r="L22" s="46">
        <f>GEW!$E$12+($F22-GEW!$E$12)*SUM(Fasering!$D$5:$D$8)</f>
        <v>2631.5215276956646</v>
      </c>
      <c r="M22" s="46">
        <f>GEW!$E$12+($F22-GEW!$E$12)*SUM(Fasering!$D$5:$D$9)</f>
        <v>2875.9165896341342</v>
      </c>
      <c r="N22" s="46">
        <f>GEW!$E$12+($F22-GEW!$E$12)*SUM(Fasering!$D$5:$D$10)</f>
        <v>3119.7622485615302</v>
      </c>
      <c r="O22" s="76">
        <f>GEW!$E$12+($F22-GEW!$E$12)*SUM(Fasering!$D$5:$D$11)</f>
        <v>3364.1573104999998</v>
      </c>
      <c r="P22" s="126">
        <f t="shared" si="4"/>
        <v>0</v>
      </c>
      <c r="Q22" s="128">
        <f t="shared" si="5"/>
        <v>0</v>
      </c>
      <c r="R22" s="46">
        <f>$P22*SUM(Fasering!$D$5)</f>
        <v>0</v>
      </c>
      <c r="S22" s="46">
        <f>$P22*SUM(Fasering!$D$5:$D$6)</f>
        <v>0</v>
      </c>
      <c r="T22" s="46">
        <f>$P22*SUM(Fasering!$D$5:$D$7)</f>
        <v>0</v>
      </c>
      <c r="U22" s="46">
        <f>$P22*SUM(Fasering!$D$5:$D$8)</f>
        <v>0</v>
      </c>
      <c r="V22" s="46">
        <f>$P22*SUM(Fasering!$D$5:$D$9)</f>
        <v>0</v>
      </c>
      <c r="W22" s="46">
        <f>$P22*SUM(Fasering!$D$5:$D$10)</f>
        <v>0</v>
      </c>
      <c r="X22" s="76">
        <f>$P22*SUM(Fasering!$D$5:$D$11)</f>
        <v>0</v>
      </c>
      <c r="Y22" s="126">
        <f t="shared" si="6"/>
        <v>0</v>
      </c>
      <c r="Z22" s="128">
        <f t="shared" si="7"/>
        <v>0</v>
      </c>
      <c r="AA22" s="75">
        <f>$Y22*SUM(Fasering!$D$5)</f>
        <v>0</v>
      </c>
      <c r="AB22" s="46">
        <f>$Y22*SUM(Fasering!$D$5:$D$6)</f>
        <v>0</v>
      </c>
      <c r="AC22" s="46">
        <f>$Y22*SUM(Fasering!$D$5:$D$7)</f>
        <v>0</v>
      </c>
      <c r="AD22" s="46">
        <f>$Y22*SUM(Fasering!$D$5:$D$8)</f>
        <v>0</v>
      </c>
      <c r="AE22" s="46">
        <f>$Y22*SUM(Fasering!$D$5:$D$9)</f>
        <v>0</v>
      </c>
      <c r="AF22" s="46">
        <f>$Y22*SUM(Fasering!$D$5:$D$10)</f>
        <v>0</v>
      </c>
      <c r="AG22" s="76">
        <f>$Y22*SUM(Fasering!$D$5:$D$11)</f>
        <v>0</v>
      </c>
      <c r="AH22" s="5">
        <f>($AK$7+(I22+R22)*12*7.57%)*SUM(Fasering!$D$5)</f>
        <v>0</v>
      </c>
      <c r="AI22" s="9">
        <f>($AK$7+(J22+S22)*12*7.57%)*SUM(Fasering!$D$5:$D$6)</f>
        <v>536.52411116090673</v>
      </c>
      <c r="AJ22" s="9">
        <f>($AK$7+(K22+T22)*12*7.57%)*SUM(Fasering!$D$5:$D$7)</f>
        <v>934.70030222026435</v>
      </c>
      <c r="AK22" s="9">
        <f>($AK$7+(L22+U22)*12*7.57%)*SUM(Fasering!$D$5:$D$8)</f>
        <v>1398.748166695513</v>
      </c>
      <c r="AL22" s="9">
        <f>($AK$7+(M22+V22)*12*7.57%)*SUM(Fasering!$D$5:$D$9)</f>
        <v>1928.6677045866513</v>
      </c>
      <c r="AM22" s="9">
        <f>($AK$7+(N22+W22)*12*7.57%)*SUM(Fasering!$D$5:$D$10)</f>
        <v>2523.045696441945</v>
      </c>
      <c r="AN22" s="87">
        <f>($AK$7+(O22+X22)*12*7.57%)*SUM(Fasering!$D$5:$D$11)</f>
        <v>3184.5605008582002</v>
      </c>
      <c r="AO22" s="5">
        <f>($AK$7+(I22+AA22)*12*7.57%)*SUM(Fasering!$D$5)</f>
        <v>0</v>
      </c>
      <c r="AP22" s="9">
        <f>($AK$7+(J22+AB22)*12*7.57%)*SUM(Fasering!$D$5:$D$6)</f>
        <v>536.52411116090673</v>
      </c>
      <c r="AQ22" s="9">
        <f>($AK$7+(K22+AC22)*12*7.57%)*SUM(Fasering!$D$5:$D$7)</f>
        <v>934.70030222026435</v>
      </c>
      <c r="AR22" s="9">
        <f>($AK$7+(L22+AD22)*12*7.57%)*SUM(Fasering!$D$5:$D$8)</f>
        <v>1398.748166695513</v>
      </c>
      <c r="AS22" s="9">
        <f>($AK$7+(M22+AE22)*12*7.57%)*SUM(Fasering!$D$5:$D$9)</f>
        <v>1928.6677045866513</v>
      </c>
      <c r="AT22" s="9">
        <f>($AK$7+(N22+AF22)*12*7.57%)*SUM(Fasering!$D$5:$D$10)</f>
        <v>2523.045696441945</v>
      </c>
      <c r="AU22" s="87">
        <f>($AK$7+(O22+AG22)*12*7.57%)*SUM(Fasering!$D$5:$D$11)</f>
        <v>3184.5605008582002</v>
      </c>
    </row>
    <row r="23" spans="1:47" x14ac:dyDescent="0.3">
      <c r="A23" s="33">
        <f t="shared" si="8"/>
        <v>9</v>
      </c>
      <c r="B23" s="126">
        <v>33034.800000000003</v>
      </c>
      <c r="C23" s="127"/>
      <c r="D23" s="126">
        <f t="shared" si="0"/>
        <v>41894.733360000006</v>
      </c>
      <c r="E23" s="128">
        <f t="shared" si="1"/>
        <v>1038.543312204542</v>
      </c>
      <c r="F23" s="126">
        <f t="shared" si="2"/>
        <v>3491.2277800000002</v>
      </c>
      <c r="G23" s="128">
        <f t="shared" si="3"/>
        <v>86.545276017045168</v>
      </c>
      <c r="H23" s="46">
        <f>'L4'!$H$10</f>
        <v>1609.3</v>
      </c>
      <c r="I23" s="46">
        <f>GEW!$E$12+($F23-GEW!$E$12)*SUM(Fasering!$D$5)</f>
        <v>1716.7792493333334</v>
      </c>
      <c r="J23" s="46">
        <f>GEW!$E$12+($F23-GEW!$E$12)*SUM(Fasering!$D$5:$D$6)</f>
        <v>2175.5872136239523</v>
      </c>
      <c r="K23" s="46">
        <f>GEW!$E$12+($F23-GEW!$E$12)*SUM(Fasering!$D$5:$D$7)</f>
        <v>2438.8336831391439</v>
      </c>
      <c r="L23" s="46">
        <f>GEW!$E$12+($F23-GEW!$E$12)*SUM(Fasering!$D$5:$D$8)</f>
        <v>2702.0801526543355</v>
      </c>
      <c r="M23" s="46">
        <f>GEW!$E$12+($F23-GEW!$E$12)*SUM(Fasering!$D$5:$D$9)</f>
        <v>2965.3266221695276</v>
      </c>
      <c r="N23" s="46">
        <f>GEW!$E$12+($F23-GEW!$E$12)*SUM(Fasering!$D$5:$D$10)</f>
        <v>3227.9813104848085</v>
      </c>
      <c r="O23" s="76">
        <f>GEW!$E$12+($F23-GEW!$E$12)*SUM(Fasering!$D$5:$D$11)</f>
        <v>3491.2277800000002</v>
      </c>
      <c r="P23" s="126">
        <f t="shared" si="4"/>
        <v>0</v>
      </c>
      <c r="Q23" s="128">
        <f t="shared" si="5"/>
        <v>0</v>
      </c>
      <c r="R23" s="46">
        <f>$P23*SUM(Fasering!$D$5)</f>
        <v>0</v>
      </c>
      <c r="S23" s="46">
        <f>$P23*SUM(Fasering!$D$5:$D$6)</f>
        <v>0</v>
      </c>
      <c r="T23" s="46">
        <f>$P23*SUM(Fasering!$D$5:$D$7)</f>
        <v>0</v>
      </c>
      <c r="U23" s="46">
        <f>$P23*SUM(Fasering!$D$5:$D$8)</f>
        <v>0</v>
      </c>
      <c r="V23" s="46">
        <f>$P23*SUM(Fasering!$D$5:$D$9)</f>
        <v>0</v>
      </c>
      <c r="W23" s="46">
        <f>$P23*SUM(Fasering!$D$5:$D$10)</f>
        <v>0</v>
      </c>
      <c r="X23" s="76">
        <f>$P23*SUM(Fasering!$D$5:$D$11)</f>
        <v>0</v>
      </c>
      <c r="Y23" s="126">
        <f t="shared" si="6"/>
        <v>0</v>
      </c>
      <c r="Z23" s="128">
        <f t="shared" si="7"/>
        <v>0</v>
      </c>
      <c r="AA23" s="75">
        <f>$Y23*SUM(Fasering!$D$5)</f>
        <v>0</v>
      </c>
      <c r="AB23" s="46">
        <f>$Y23*SUM(Fasering!$D$5:$D$6)</f>
        <v>0</v>
      </c>
      <c r="AC23" s="46">
        <f>$Y23*SUM(Fasering!$D$5:$D$7)</f>
        <v>0</v>
      </c>
      <c r="AD23" s="46">
        <f>$Y23*SUM(Fasering!$D$5:$D$8)</f>
        <v>0</v>
      </c>
      <c r="AE23" s="46">
        <f>$Y23*SUM(Fasering!$D$5:$D$9)</f>
        <v>0</v>
      </c>
      <c r="AF23" s="46">
        <f>$Y23*SUM(Fasering!$D$5:$D$10)</f>
        <v>0</v>
      </c>
      <c r="AG23" s="76">
        <f>$Y23*SUM(Fasering!$D$5:$D$11)</f>
        <v>0</v>
      </c>
      <c r="AH23" s="5">
        <f>($AK$7+(I23+R23)*12*7.57%)*SUM(Fasering!$D$5)</f>
        <v>0</v>
      </c>
      <c r="AI23" s="9">
        <f>($AK$7+(J23+S23)*12*7.57%)*SUM(Fasering!$D$5:$D$6)</f>
        <v>544.24125939856526</v>
      </c>
      <c r="AJ23" s="9">
        <f>($AK$7+(K23+T23)*12*7.57%)*SUM(Fasering!$D$5:$D$7)</f>
        <v>953.81356473648202</v>
      </c>
      <c r="AK23" s="9">
        <f>($AK$7+(L23+U23)*12*7.57%)*SUM(Fasering!$D$5:$D$8)</f>
        <v>1434.338553529831</v>
      </c>
      <c r="AL23" s="9">
        <f>($AK$7+(M23+V23)*12*7.57%)*SUM(Fasering!$D$5:$D$9)</f>
        <v>1985.8162257786119</v>
      </c>
      <c r="AM23" s="9">
        <f>($AK$7+(N23+W23)*12*7.57%)*SUM(Fasering!$D$5:$D$10)</f>
        <v>2606.767778670127</v>
      </c>
      <c r="AN23" s="87">
        <f>($AK$7+(O23+X23)*12*7.57%)*SUM(Fasering!$D$5:$D$11)</f>
        <v>3299.9913153520001</v>
      </c>
      <c r="AO23" s="5">
        <f>($AK$7+(I23+AA23)*12*7.57%)*SUM(Fasering!$D$5)</f>
        <v>0</v>
      </c>
      <c r="AP23" s="9">
        <f>($AK$7+(J23+AB23)*12*7.57%)*SUM(Fasering!$D$5:$D$6)</f>
        <v>544.24125939856526</v>
      </c>
      <c r="AQ23" s="9">
        <f>($AK$7+(K23+AC23)*12*7.57%)*SUM(Fasering!$D$5:$D$7)</f>
        <v>953.81356473648202</v>
      </c>
      <c r="AR23" s="9">
        <f>($AK$7+(L23+AD23)*12*7.57%)*SUM(Fasering!$D$5:$D$8)</f>
        <v>1434.338553529831</v>
      </c>
      <c r="AS23" s="9">
        <f>($AK$7+(M23+AE23)*12*7.57%)*SUM(Fasering!$D$5:$D$9)</f>
        <v>1985.8162257786119</v>
      </c>
      <c r="AT23" s="9">
        <f>($AK$7+(N23+AF23)*12*7.57%)*SUM(Fasering!$D$5:$D$10)</f>
        <v>2606.767778670127</v>
      </c>
      <c r="AU23" s="87">
        <f>($AK$7+(O23+AG23)*12*7.57%)*SUM(Fasering!$D$5:$D$11)</f>
        <v>3299.9913153520001</v>
      </c>
    </row>
    <row r="24" spans="1:47" x14ac:dyDescent="0.3">
      <c r="A24" s="33">
        <f t="shared" si="8"/>
        <v>10</v>
      </c>
      <c r="B24" s="126">
        <v>33116.01</v>
      </c>
      <c r="C24" s="127"/>
      <c r="D24" s="126">
        <f t="shared" si="0"/>
        <v>41997.723882000006</v>
      </c>
      <c r="E24" s="128">
        <f t="shared" si="1"/>
        <v>1041.0963805562237</v>
      </c>
      <c r="F24" s="126">
        <f t="shared" si="2"/>
        <v>3499.8103234999999</v>
      </c>
      <c r="G24" s="128">
        <f t="shared" si="3"/>
        <v>86.758031713018624</v>
      </c>
      <c r="H24" s="46">
        <f>'L4'!$H$10</f>
        <v>1609.3</v>
      </c>
      <c r="I24" s="46">
        <f>GEW!$E$12+($F24-GEW!$E$12)*SUM(Fasering!$D$5)</f>
        <v>1716.7792493333334</v>
      </c>
      <c r="J24" s="46">
        <f>GEW!$E$12+($F24-GEW!$E$12)*SUM(Fasering!$D$5:$D$6)</f>
        <v>2177.8063477625969</v>
      </c>
      <c r="K24" s="46">
        <f>GEW!$E$12+($F24-GEW!$E$12)*SUM(Fasering!$D$5:$D$7)</f>
        <v>2442.3260716082405</v>
      </c>
      <c r="L24" s="46">
        <f>GEW!$E$12+($F24-GEW!$E$12)*SUM(Fasering!$D$5:$D$8)</f>
        <v>2706.8457954538844</v>
      </c>
      <c r="M24" s="46">
        <f>GEW!$E$12+($F24-GEW!$E$12)*SUM(Fasering!$D$5:$D$9)</f>
        <v>2971.3655192995284</v>
      </c>
      <c r="N24" s="46">
        <f>GEW!$E$12+($F24-GEW!$E$12)*SUM(Fasering!$D$5:$D$10)</f>
        <v>3235.2905996543564</v>
      </c>
      <c r="O24" s="76">
        <f>GEW!$E$12+($F24-GEW!$E$12)*SUM(Fasering!$D$5:$D$11)</f>
        <v>3499.8103234999999</v>
      </c>
      <c r="P24" s="126">
        <f t="shared" si="4"/>
        <v>0</v>
      </c>
      <c r="Q24" s="128">
        <f t="shared" si="5"/>
        <v>0</v>
      </c>
      <c r="R24" s="46">
        <f>$P24*SUM(Fasering!$D$5)</f>
        <v>0</v>
      </c>
      <c r="S24" s="46">
        <f>$P24*SUM(Fasering!$D$5:$D$6)</f>
        <v>0</v>
      </c>
      <c r="T24" s="46">
        <f>$P24*SUM(Fasering!$D$5:$D$7)</f>
        <v>0</v>
      </c>
      <c r="U24" s="46">
        <f>$P24*SUM(Fasering!$D$5:$D$8)</f>
        <v>0</v>
      </c>
      <c r="V24" s="46">
        <f>$P24*SUM(Fasering!$D$5:$D$9)</f>
        <v>0</v>
      </c>
      <c r="W24" s="46">
        <f>$P24*SUM(Fasering!$D$5:$D$10)</f>
        <v>0</v>
      </c>
      <c r="X24" s="76">
        <f>$P24*SUM(Fasering!$D$5:$D$11)</f>
        <v>0</v>
      </c>
      <c r="Y24" s="126">
        <f t="shared" si="6"/>
        <v>0</v>
      </c>
      <c r="Z24" s="128">
        <f t="shared" si="7"/>
        <v>0</v>
      </c>
      <c r="AA24" s="75">
        <f>$Y24*SUM(Fasering!$D$5)</f>
        <v>0</v>
      </c>
      <c r="AB24" s="46">
        <f>$Y24*SUM(Fasering!$D$5:$D$6)</f>
        <v>0</v>
      </c>
      <c r="AC24" s="46">
        <f>$Y24*SUM(Fasering!$D$5:$D$7)</f>
        <v>0</v>
      </c>
      <c r="AD24" s="46">
        <f>$Y24*SUM(Fasering!$D$5:$D$8)</f>
        <v>0</v>
      </c>
      <c r="AE24" s="46">
        <f>$Y24*SUM(Fasering!$D$5:$D$9)</f>
        <v>0</v>
      </c>
      <c r="AF24" s="46">
        <f>$Y24*SUM(Fasering!$D$5:$D$10)</f>
        <v>0</v>
      </c>
      <c r="AG24" s="76">
        <f>$Y24*SUM(Fasering!$D$5:$D$11)</f>
        <v>0</v>
      </c>
      <c r="AH24" s="5">
        <f>($AK$7+(I24+R24)*12*7.57%)*SUM(Fasering!$D$5)</f>
        <v>0</v>
      </c>
      <c r="AI24" s="9">
        <f>($AK$7+(J24+S24)*12*7.57%)*SUM(Fasering!$D$5:$D$6)</f>
        <v>544.76248797910216</v>
      </c>
      <c r="AJ24" s="9">
        <f>($AK$7+(K24+T24)*12*7.57%)*SUM(Fasering!$D$5:$D$7)</f>
        <v>955.10450516991102</v>
      </c>
      <c r="AK24" s="9">
        <f>($AK$7+(L24+U24)*12*7.57%)*SUM(Fasering!$D$5:$D$8)</f>
        <v>1436.7423853909177</v>
      </c>
      <c r="AL24" s="9">
        <f>($AK$7+(M24+V24)*12*7.57%)*SUM(Fasering!$D$5:$D$9)</f>
        <v>1989.6761286421222</v>
      </c>
      <c r="AM24" s="9">
        <f>($AK$7+(N24+W24)*12*7.57%)*SUM(Fasering!$D$5:$D$10)</f>
        <v>2612.4225025053447</v>
      </c>
      <c r="AN24" s="87">
        <f>($AK$7+(O24+X24)*12*7.57%)*SUM(Fasering!$D$5:$D$11)</f>
        <v>3307.7876978673999</v>
      </c>
      <c r="AO24" s="5">
        <f>($AK$7+(I24+AA24)*12*7.57%)*SUM(Fasering!$D$5)</f>
        <v>0</v>
      </c>
      <c r="AP24" s="9">
        <f>($AK$7+(J24+AB24)*12*7.57%)*SUM(Fasering!$D$5:$D$6)</f>
        <v>544.76248797910216</v>
      </c>
      <c r="AQ24" s="9">
        <f>($AK$7+(K24+AC24)*12*7.57%)*SUM(Fasering!$D$5:$D$7)</f>
        <v>955.10450516991102</v>
      </c>
      <c r="AR24" s="9">
        <f>($AK$7+(L24+AD24)*12*7.57%)*SUM(Fasering!$D$5:$D$8)</f>
        <v>1436.7423853909177</v>
      </c>
      <c r="AS24" s="9">
        <f>($AK$7+(M24+AE24)*12*7.57%)*SUM(Fasering!$D$5:$D$9)</f>
        <v>1989.6761286421222</v>
      </c>
      <c r="AT24" s="9">
        <f>($AK$7+(N24+AF24)*12*7.57%)*SUM(Fasering!$D$5:$D$10)</f>
        <v>2612.4225025053447</v>
      </c>
      <c r="AU24" s="87">
        <f>($AK$7+(O24+AG24)*12*7.57%)*SUM(Fasering!$D$5:$D$11)</f>
        <v>3307.7876978673999</v>
      </c>
    </row>
    <row r="25" spans="1:47" x14ac:dyDescent="0.3">
      <c r="A25" s="33">
        <f t="shared" si="8"/>
        <v>11</v>
      </c>
      <c r="B25" s="126">
        <v>34237.14</v>
      </c>
      <c r="C25" s="127"/>
      <c r="D25" s="126">
        <f t="shared" si="0"/>
        <v>43419.540948000002</v>
      </c>
      <c r="E25" s="128">
        <f t="shared" si="1"/>
        <v>1076.3423049635721</v>
      </c>
      <c r="F25" s="126">
        <f t="shared" si="2"/>
        <v>3618.2950789999995</v>
      </c>
      <c r="G25" s="128">
        <f t="shared" si="3"/>
        <v>89.695192080297659</v>
      </c>
      <c r="H25" s="46">
        <f>'L4'!$H$10</f>
        <v>1609.3</v>
      </c>
      <c r="I25" s="46">
        <f>GEW!$E$12+($F25-GEW!$E$12)*SUM(Fasering!$D$5)</f>
        <v>1716.7792493333334</v>
      </c>
      <c r="J25" s="46">
        <f>GEW!$E$12+($F25-GEW!$E$12)*SUM(Fasering!$D$5:$D$6)</f>
        <v>2208.4422036529918</v>
      </c>
      <c r="K25" s="46">
        <f>GEW!$E$12+($F25-GEW!$E$12)*SUM(Fasering!$D$5:$D$7)</f>
        <v>2490.5396103886696</v>
      </c>
      <c r="L25" s="46">
        <f>GEW!$E$12+($F25-GEW!$E$12)*SUM(Fasering!$D$5:$D$8)</f>
        <v>2772.637017124347</v>
      </c>
      <c r="M25" s="46">
        <f>GEW!$E$12+($F25-GEW!$E$12)*SUM(Fasering!$D$5:$D$9)</f>
        <v>3054.7344238600253</v>
      </c>
      <c r="N25" s="46">
        <f>GEW!$E$12+($F25-GEW!$E$12)*SUM(Fasering!$D$5:$D$10)</f>
        <v>3336.1976722643221</v>
      </c>
      <c r="O25" s="76">
        <f>GEW!$E$12+($F25-GEW!$E$12)*SUM(Fasering!$D$5:$D$11)</f>
        <v>3618.2950789999995</v>
      </c>
      <c r="P25" s="126">
        <f t="shared" si="4"/>
        <v>0</v>
      </c>
      <c r="Q25" s="128">
        <f t="shared" si="5"/>
        <v>0</v>
      </c>
      <c r="R25" s="46">
        <f>$P25*SUM(Fasering!$D$5)</f>
        <v>0</v>
      </c>
      <c r="S25" s="46">
        <f>$P25*SUM(Fasering!$D$5:$D$6)</f>
        <v>0</v>
      </c>
      <c r="T25" s="46">
        <f>$P25*SUM(Fasering!$D$5:$D$7)</f>
        <v>0</v>
      </c>
      <c r="U25" s="46">
        <f>$P25*SUM(Fasering!$D$5:$D$8)</f>
        <v>0</v>
      </c>
      <c r="V25" s="46">
        <f>$P25*SUM(Fasering!$D$5:$D$9)</f>
        <v>0</v>
      </c>
      <c r="W25" s="46">
        <f>$P25*SUM(Fasering!$D$5:$D$10)</f>
        <v>0</v>
      </c>
      <c r="X25" s="76">
        <f>$P25*SUM(Fasering!$D$5:$D$11)</f>
        <v>0</v>
      </c>
      <c r="Y25" s="126">
        <f t="shared" si="6"/>
        <v>0</v>
      </c>
      <c r="Z25" s="128">
        <f t="shared" si="7"/>
        <v>0</v>
      </c>
      <c r="AA25" s="75">
        <f>$Y25*SUM(Fasering!$D$5)</f>
        <v>0</v>
      </c>
      <c r="AB25" s="46">
        <f>$Y25*SUM(Fasering!$D$5:$D$6)</f>
        <v>0</v>
      </c>
      <c r="AC25" s="46">
        <f>$Y25*SUM(Fasering!$D$5:$D$7)</f>
        <v>0</v>
      </c>
      <c r="AD25" s="46">
        <f>$Y25*SUM(Fasering!$D$5:$D$8)</f>
        <v>0</v>
      </c>
      <c r="AE25" s="46">
        <f>$Y25*SUM(Fasering!$D$5:$D$9)</f>
        <v>0</v>
      </c>
      <c r="AF25" s="46">
        <f>$Y25*SUM(Fasering!$D$5:$D$10)</f>
        <v>0</v>
      </c>
      <c r="AG25" s="76">
        <f>$Y25*SUM(Fasering!$D$5:$D$11)</f>
        <v>0</v>
      </c>
      <c r="AH25" s="5">
        <f>($AK$7+(I25+R25)*12*7.57%)*SUM(Fasering!$D$5)</f>
        <v>0</v>
      </c>
      <c r="AI25" s="9">
        <f>($AK$7+(J25+S25)*12*7.57%)*SUM(Fasering!$D$5:$D$6)</f>
        <v>551.9582150878008</v>
      </c>
      <c r="AJ25" s="9">
        <f>($AK$7+(K25+T25)*12*7.57%)*SUM(Fasering!$D$5:$D$7)</f>
        <v>972.92635036299407</v>
      </c>
      <c r="AK25" s="9">
        <f>($AK$7+(L25+U25)*12*7.57%)*SUM(Fasering!$D$5:$D$8)</f>
        <v>1469.9280523582895</v>
      </c>
      <c r="AL25" s="9">
        <f>($AK$7+(M25+V25)*12*7.57%)*SUM(Fasering!$D$5:$D$9)</f>
        <v>2042.9633210736881</v>
      </c>
      <c r="AM25" s="9">
        <f>($AK$7+(N25+W25)*12*7.57%)*SUM(Fasering!$D$5:$D$10)</f>
        <v>2690.4877719718829</v>
      </c>
      <c r="AN25" s="87">
        <f>($AK$7+(O25+X25)*12*7.57%)*SUM(Fasering!$D$5:$D$11)</f>
        <v>3415.4192497635995</v>
      </c>
      <c r="AO25" s="5">
        <f>($AK$7+(I25+AA25)*12*7.57%)*SUM(Fasering!$D$5)</f>
        <v>0</v>
      </c>
      <c r="AP25" s="9">
        <f>($AK$7+(J25+AB25)*12*7.57%)*SUM(Fasering!$D$5:$D$6)</f>
        <v>551.9582150878008</v>
      </c>
      <c r="AQ25" s="9">
        <f>($AK$7+(K25+AC25)*12*7.57%)*SUM(Fasering!$D$5:$D$7)</f>
        <v>972.92635036299407</v>
      </c>
      <c r="AR25" s="9">
        <f>($AK$7+(L25+AD25)*12*7.57%)*SUM(Fasering!$D$5:$D$8)</f>
        <v>1469.9280523582895</v>
      </c>
      <c r="AS25" s="9">
        <f>($AK$7+(M25+AE25)*12*7.57%)*SUM(Fasering!$D$5:$D$9)</f>
        <v>2042.9633210736881</v>
      </c>
      <c r="AT25" s="9">
        <f>($AK$7+(N25+AF25)*12*7.57%)*SUM(Fasering!$D$5:$D$10)</f>
        <v>2690.4877719718829</v>
      </c>
      <c r="AU25" s="87">
        <f>($AK$7+(O25+AG25)*12*7.57%)*SUM(Fasering!$D$5:$D$11)</f>
        <v>3415.4192497635995</v>
      </c>
    </row>
    <row r="26" spans="1:47" x14ac:dyDescent="0.3">
      <c r="A26" s="33">
        <f t="shared" si="8"/>
        <v>12</v>
      </c>
      <c r="B26" s="126">
        <v>34587.39</v>
      </c>
      <c r="C26" s="127"/>
      <c r="D26" s="126">
        <f t="shared" si="0"/>
        <v>43863.727998000002</v>
      </c>
      <c r="E26" s="128">
        <f t="shared" si="1"/>
        <v>1087.3534143118848</v>
      </c>
      <c r="F26" s="126">
        <f t="shared" si="2"/>
        <v>3655.3106664999996</v>
      </c>
      <c r="G26" s="128">
        <f t="shared" si="3"/>
        <v>90.612784525990392</v>
      </c>
      <c r="H26" s="46">
        <f>'L4'!$H$10</f>
        <v>1609.3</v>
      </c>
      <c r="I26" s="46">
        <f>GEW!$E$12+($F26-GEW!$E$12)*SUM(Fasering!$D$5)</f>
        <v>1716.7792493333334</v>
      </c>
      <c r="J26" s="46">
        <f>GEW!$E$12+($F26-GEW!$E$12)*SUM(Fasering!$D$5:$D$6)</f>
        <v>2218.0130906380964</v>
      </c>
      <c r="K26" s="46">
        <f>GEW!$E$12+($F26-GEW!$E$12)*SUM(Fasering!$D$5:$D$7)</f>
        <v>2505.6019064273496</v>
      </c>
      <c r="L26" s="46">
        <f>GEW!$E$12+($F26-GEW!$E$12)*SUM(Fasering!$D$5:$D$8)</f>
        <v>2793.1907222166019</v>
      </c>
      <c r="M26" s="46">
        <f>GEW!$E$12+($F26-GEW!$E$12)*SUM(Fasering!$D$5:$D$9)</f>
        <v>3080.7795380058551</v>
      </c>
      <c r="N26" s="46">
        <f>GEW!$E$12+($F26-GEW!$E$12)*SUM(Fasering!$D$5:$D$10)</f>
        <v>3367.7218507107473</v>
      </c>
      <c r="O26" s="76">
        <f>GEW!$E$12+($F26-GEW!$E$12)*SUM(Fasering!$D$5:$D$11)</f>
        <v>3655.3106664999996</v>
      </c>
      <c r="P26" s="126">
        <f t="shared" si="4"/>
        <v>0</v>
      </c>
      <c r="Q26" s="128">
        <f t="shared" si="5"/>
        <v>0</v>
      </c>
      <c r="R26" s="46">
        <f>$P26*SUM(Fasering!$D$5)</f>
        <v>0</v>
      </c>
      <c r="S26" s="46">
        <f>$P26*SUM(Fasering!$D$5:$D$6)</f>
        <v>0</v>
      </c>
      <c r="T26" s="46">
        <f>$P26*SUM(Fasering!$D$5:$D$7)</f>
        <v>0</v>
      </c>
      <c r="U26" s="46">
        <f>$P26*SUM(Fasering!$D$5:$D$8)</f>
        <v>0</v>
      </c>
      <c r="V26" s="46">
        <f>$P26*SUM(Fasering!$D$5:$D$9)</f>
        <v>0</v>
      </c>
      <c r="W26" s="46">
        <f>$P26*SUM(Fasering!$D$5:$D$10)</f>
        <v>0</v>
      </c>
      <c r="X26" s="76">
        <f>$P26*SUM(Fasering!$D$5:$D$11)</f>
        <v>0</v>
      </c>
      <c r="Y26" s="126">
        <f t="shared" si="6"/>
        <v>0</v>
      </c>
      <c r="Z26" s="128">
        <f t="shared" si="7"/>
        <v>0</v>
      </c>
      <c r="AA26" s="75">
        <f>$Y26*SUM(Fasering!$D$5)</f>
        <v>0</v>
      </c>
      <c r="AB26" s="46">
        <f>$Y26*SUM(Fasering!$D$5:$D$6)</f>
        <v>0</v>
      </c>
      <c r="AC26" s="46">
        <f>$Y26*SUM(Fasering!$D$5:$D$7)</f>
        <v>0</v>
      </c>
      <c r="AD26" s="46">
        <f>$Y26*SUM(Fasering!$D$5:$D$8)</f>
        <v>0</v>
      </c>
      <c r="AE26" s="46">
        <f>$Y26*SUM(Fasering!$D$5:$D$9)</f>
        <v>0</v>
      </c>
      <c r="AF26" s="46">
        <f>$Y26*SUM(Fasering!$D$5:$D$10)</f>
        <v>0</v>
      </c>
      <c r="AG26" s="76">
        <f>$Y26*SUM(Fasering!$D$5:$D$11)</f>
        <v>0</v>
      </c>
      <c r="AH26" s="5">
        <f>($AK$7+(I26+R26)*12*7.57%)*SUM(Fasering!$D$5)</f>
        <v>0</v>
      </c>
      <c r="AI26" s="9">
        <f>($AK$7+(J26+S26)*12*7.57%)*SUM(Fasering!$D$5:$D$6)</f>
        <v>554.20621792406575</v>
      </c>
      <c r="AJ26" s="9">
        <f>($AK$7+(K26+T26)*12*7.57%)*SUM(Fasering!$D$5:$D$7)</f>
        <v>978.4940376774689</v>
      </c>
      <c r="AK26" s="9">
        <f>($AK$7+(L26+U26)*12*7.57%)*SUM(Fasering!$D$5:$D$8)</f>
        <v>1480.295520765452</v>
      </c>
      <c r="AL26" s="9">
        <f>($AK$7+(M26+V26)*12*7.57%)*SUM(Fasering!$D$5:$D$9)</f>
        <v>2059.6106671880152</v>
      </c>
      <c r="AM26" s="9">
        <f>($AK$7+(N26+W26)*12*7.57%)*SUM(Fasering!$D$5:$D$10)</f>
        <v>2714.8759879955874</v>
      </c>
      <c r="AN26" s="87">
        <f>($AK$7+(O26+X26)*12*7.57%)*SUM(Fasering!$D$5:$D$11)</f>
        <v>3449.0442094485998</v>
      </c>
      <c r="AO26" s="5">
        <f>($AK$7+(I26+AA26)*12*7.57%)*SUM(Fasering!$D$5)</f>
        <v>0</v>
      </c>
      <c r="AP26" s="9">
        <f>($AK$7+(J26+AB26)*12*7.57%)*SUM(Fasering!$D$5:$D$6)</f>
        <v>554.20621792406575</v>
      </c>
      <c r="AQ26" s="9">
        <f>($AK$7+(K26+AC26)*12*7.57%)*SUM(Fasering!$D$5:$D$7)</f>
        <v>978.4940376774689</v>
      </c>
      <c r="AR26" s="9">
        <f>($AK$7+(L26+AD26)*12*7.57%)*SUM(Fasering!$D$5:$D$8)</f>
        <v>1480.295520765452</v>
      </c>
      <c r="AS26" s="9">
        <f>($AK$7+(M26+AE26)*12*7.57%)*SUM(Fasering!$D$5:$D$9)</f>
        <v>2059.6106671880152</v>
      </c>
      <c r="AT26" s="9">
        <f>($AK$7+(N26+AF26)*12*7.57%)*SUM(Fasering!$D$5:$D$10)</f>
        <v>2714.8759879955874</v>
      </c>
      <c r="AU26" s="87">
        <f>($AK$7+(O26+AG26)*12*7.57%)*SUM(Fasering!$D$5:$D$11)</f>
        <v>3449.0442094485998</v>
      </c>
    </row>
    <row r="27" spans="1:47" x14ac:dyDescent="0.3">
      <c r="A27" s="33">
        <f t="shared" si="8"/>
        <v>13</v>
      </c>
      <c r="B27" s="126">
        <v>35439.480000000003</v>
      </c>
      <c r="C27" s="127"/>
      <c r="D27" s="126">
        <f t="shared" si="0"/>
        <v>44944.348536000005</v>
      </c>
      <c r="E27" s="128">
        <f t="shared" si="1"/>
        <v>1114.1412977226023</v>
      </c>
      <c r="F27" s="126">
        <f t="shared" si="2"/>
        <v>3745.3623780000007</v>
      </c>
      <c r="G27" s="128">
        <f t="shared" si="3"/>
        <v>92.845108143550206</v>
      </c>
      <c r="H27" s="46">
        <f>'L4'!$H$10</f>
        <v>1609.3</v>
      </c>
      <c r="I27" s="46">
        <f>GEW!$E$12+($F27-GEW!$E$12)*SUM(Fasering!$D$5)</f>
        <v>1716.7792493333334</v>
      </c>
      <c r="J27" s="46">
        <f>GEW!$E$12+($F27-GEW!$E$12)*SUM(Fasering!$D$5:$D$6)</f>
        <v>2241.2971936820313</v>
      </c>
      <c r="K27" s="46">
        <f>GEW!$E$12+($F27-GEW!$E$12)*SUM(Fasering!$D$5:$D$7)</f>
        <v>2542.2455376381959</v>
      </c>
      <c r="L27" s="46">
        <f>GEW!$E$12+($F27-GEW!$E$12)*SUM(Fasering!$D$5:$D$8)</f>
        <v>2843.1938815943599</v>
      </c>
      <c r="M27" s="46">
        <f>GEW!$E$12+($F27-GEW!$E$12)*SUM(Fasering!$D$5:$D$9)</f>
        <v>3144.142225550524</v>
      </c>
      <c r="N27" s="46">
        <f>GEW!$E$12+($F27-GEW!$E$12)*SUM(Fasering!$D$5:$D$10)</f>
        <v>3444.4140340438371</v>
      </c>
      <c r="O27" s="76">
        <f>GEW!$E$12+($F27-GEW!$E$12)*SUM(Fasering!$D$5:$D$11)</f>
        <v>3745.3623780000007</v>
      </c>
      <c r="P27" s="126">
        <f t="shared" si="4"/>
        <v>0</v>
      </c>
      <c r="Q27" s="128">
        <f t="shared" si="5"/>
        <v>0</v>
      </c>
      <c r="R27" s="46">
        <f>$P27*SUM(Fasering!$D$5)</f>
        <v>0</v>
      </c>
      <c r="S27" s="46">
        <f>$P27*SUM(Fasering!$D$5:$D$6)</f>
        <v>0</v>
      </c>
      <c r="T27" s="46">
        <f>$P27*SUM(Fasering!$D$5:$D$7)</f>
        <v>0</v>
      </c>
      <c r="U27" s="46">
        <f>$P27*SUM(Fasering!$D$5:$D$8)</f>
        <v>0</v>
      </c>
      <c r="V27" s="46">
        <f>$P27*SUM(Fasering!$D$5:$D$9)</f>
        <v>0</v>
      </c>
      <c r="W27" s="46">
        <f>$P27*SUM(Fasering!$D$5:$D$10)</f>
        <v>0</v>
      </c>
      <c r="X27" s="76">
        <f>$P27*SUM(Fasering!$D$5:$D$11)</f>
        <v>0</v>
      </c>
      <c r="Y27" s="126">
        <f t="shared" si="6"/>
        <v>0</v>
      </c>
      <c r="Z27" s="128">
        <f t="shared" si="7"/>
        <v>0</v>
      </c>
      <c r="AA27" s="75">
        <f>$Y27*SUM(Fasering!$D$5)</f>
        <v>0</v>
      </c>
      <c r="AB27" s="46">
        <f>$Y27*SUM(Fasering!$D$5:$D$6)</f>
        <v>0</v>
      </c>
      <c r="AC27" s="46">
        <f>$Y27*SUM(Fasering!$D$5:$D$7)</f>
        <v>0</v>
      </c>
      <c r="AD27" s="46">
        <f>$Y27*SUM(Fasering!$D$5:$D$8)</f>
        <v>0</v>
      </c>
      <c r="AE27" s="46">
        <f>$Y27*SUM(Fasering!$D$5:$D$9)</f>
        <v>0</v>
      </c>
      <c r="AF27" s="46">
        <f>$Y27*SUM(Fasering!$D$5:$D$10)</f>
        <v>0</v>
      </c>
      <c r="AG27" s="76">
        <f>$Y27*SUM(Fasering!$D$5:$D$11)</f>
        <v>0</v>
      </c>
      <c r="AH27" s="5">
        <f>($AK$7+(I27+R27)*12*7.57%)*SUM(Fasering!$D$5)</f>
        <v>0</v>
      </c>
      <c r="AI27" s="9">
        <f>($AK$7+(J27+S27)*12*7.57%)*SUM(Fasering!$D$5:$D$6)</f>
        <v>559.67517077703644</v>
      </c>
      <c r="AJ27" s="9">
        <f>($AK$7+(K27+T27)*12*7.57%)*SUM(Fasering!$D$5:$D$7)</f>
        <v>992.03913598950612</v>
      </c>
      <c r="AK27" s="9">
        <f>($AK$7+(L27+U27)*12*7.57%)*SUM(Fasering!$D$5:$D$8)</f>
        <v>1505.517551186749</v>
      </c>
      <c r="AL27" s="9">
        <f>($AK$7+(M27+V27)*12*7.57%)*SUM(Fasering!$D$5:$D$9)</f>
        <v>2100.1104163687646</v>
      </c>
      <c r="AM27" s="9">
        <f>($AK$7+(N27+W27)*12*7.57%)*SUM(Fasering!$D$5:$D$10)</f>
        <v>2774.2077652736402</v>
      </c>
      <c r="AN27" s="87">
        <f>($AK$7+(O27+X27)*12*7.57%)*SUM(Fasering!$D$5:$D$11)</f>
        <v>3530.8471841752003</v>
      </c>
      <c r="AO27" s="5">
        <f>($AK$7+(I27+AA27)*12*7.57%)*SUM(Fasering!$D$5)</f>
        <v>0</v>
      </c>
      <c r="AP27" s="9">
        <f>($AK$7+(J27+AB27)*12*7.57%)*SUM(Fasering!$D$5:$D$6)</f>
        <v>559.67517077703644</v>
      </c>
      <c r="AQ27" s="9">
        <f>($AK$7+(K27+AC27)*12*7.57%)*SUM(Fasering!$D$5:$D$7)</f>
        <v>992.03913598950612</v>
      </c>
      <c r="AR27" s="9">
        <f>($AK$7+(L27+AD27)*12*7.57%)*SUM(Fasering!$D$5:$D$8)</f>
        <v>1505.517551186749</v>
      </c>
      <c r="AS27" s="9">
        <f>($AK$7+(M27+AE27)*12*7.57%)*SUM(Fasering!$D$5:$D$9)</f>
        <v>2100.1104163687646</v>
      </c>
      <c r="AT27" s="9">
        <f>($AK$7+(N27+AF27)*12*7.57%)*SUM(Fasering!$D$5:$D$10)</f>
        <v>2774.2077652736402</v>
      </c>
      <c r="AU27" s="87">
        <f>($AK$7+(O27+AG27)*12*7.57%)*SUM(Fasering!$D$5:$D$11)</f>
        <v>3530.8471841752003</v>
      </c>
    </row>
    <row r="28" spans="1:47" x14ac:dyDescent="0.3">
      <c r="A28" s="33">
        <f t="shared" si="8"/>
        <v>14</v>
      </c>
      <c r="B28" s="126">
        <v>36058.730000000003</v>
      </c>
      <c r="C28" s="127"/>
      <c r="D28" s="126">
        <f t="shared" si="0"/>
        <v>45729.681386000004</v>
      </c>
      <c r="E28" s="128">
        <f t="shared" si="1"/>
        <v>1133.6091905532737</v>
      </c>
      <c r="F28" s="126">
        <f t="shared" si="2"/>
        <v>3810.8067821666668</v>
      </c>
      <c r="G28" s="128">
        <f t="shared" si="3"/>
        <v>94.467432546106139</v>
      </c>
      <c r="H28" s="46">
        <f>'L4'!$H$10</f>
        <v>1609.3</v>
      </c>
      <c r="I28" s="46">
        <f>GEW!$E$12+($F28-GEW!$E$12)*SUM(Fasering!$D$5)</f>
        <v>1716.7792493333334</v>
      </c>
      <c r="J28" s="46">
        <f>GEW!$E$12+($F28-GEW!$E$12)*SUM(Fasering!$D$5:$D$6)</f>
        <v>2258.2187404786805</v>
      </c>
      <c r="K28" s="46">
        <f>GEW!$E$12+($F28-GEW!$E$12)*SUM(Fasering!$D$5:$D$7)</f>
        <v>2568.8760210698947</v>
      </c>
      <c r="L28" s="46">
        <f>GEW!$E$12+($F28-GEW!$E$12)*SUM(Fasering!$D$5:$D$8)</f>
        <v>2879.5333016611085</v>
      </c>
      <c r="M28" s="46">
        <f>GEW!$E$12+($F28-GEW!$E$12)*SUM(Fasering!$D$5:$D$9)</f>
        <v>3190.1905822523227</v>
      </c>
      <c r="N28" s="46">
        <f>GEW!$E$12+($F28-GEW!$E$12)*SUM(Fasering!$D$5:$D$10)</f>
        <v>3500.1495015754531</v>
      </c>
      <c r="O28" s="76">
        <f>GEW!$E$12+($F28-GEW!$E$12)*SUM(Fasering!$D$5:$D$11)</f>
        <v>3810.8067821666673</v>
      </c>
      <c r="P28" s="126">
        <f t="shared" si="4"/>
        <v>0</v>
      </c>
      <c r="Q28" s="128">
        <f t="shared" si="5"/>
        <v>0</v>
      </c>
      <c r="R28" s="46">
        <f>$P28*SUM(Fasering!$D$5)</f>
        <v>0</v>
      </c>
      <c r="S28" s="46">
        <f>$P28*SUM(Fasering!$D$5:$D$6)</f>
        <v>0</v>
      </c>
      <c r="T28" s="46">
        <f>$P28*SUM(Fasering!$D$5:$D$7)</f>
        <v>0</v>
      </c>
      <c r="U28" s="46">
        <f>$P28*SUM(Fasering!$D$5:$D$8)</f>
        <v>0</v>
      </c>
      <c r="V28" s="46">
        <f>$P28*SUM(Fasering!$D$5:$D$9)</f>
        <v>0</v>
      </c>
      <c r="W28" s="46">
        <f>$P28*SUM(Fasering!$D$5:$D$10)</f>
        <v>0</v>
      </c>
      <c r="X28" s="76">
        <f>$P28*SUM(Fasering!$D$5:$D$11)</f>
        <v>0</v>
      </c>
      <c r="Y28" s="126">
        <f t="shared" si="6"/>
        <v>0</v>
      </c>
      <c r="Z28" s="128">
        <f t="shared" si="7"/>
        <v>0</v>
      </c>
      <c r="AA28" s="75">
        <f>$Y28*SUM(Fasering!$D$5)</f>
        <v>0</v>
      </c>
      <c r="AB28" s="46">
        <f>$Y28*SUM(Fasering!$D$5:$D$6)</f>
        <v>0</v>
      </c>
      <c r="AC28" s="46">
        <f>$Y28*SUM(Fasering!$D$5:$D$7)</f>
        <v>0</v>
      </c>
      <c r="AD28" s="46">
        <f>$Y28*SUM(Fasering!$D$5:$D$8)</f>
        <v>0</v>
      </c>
      <c r="AE28" s="46">
        <f>$Y28*SUM(Fasering!$D$5:$D$9)</f>
        <v>0</v>
      </c>
      <c r="AF28" s="46">
        <f>$Y28*SUM(Fasering!$D$5:$D$10)</f>
        <v>0</v>
      </c>
      <c r="AG28" s="76">
        <f>$Y28*SUM(Fasering!$D$5:$D$11)</f>
        <v>0</v>
      </c>
      <c r="AH28" s="5">
        <f>($AK$7+(I28+R28)*12*7.57%)*SUM(Fasering!$D$5)</f>
        <v>0</v>
      </c>
      <c r="AI28" s="9">
        <f>($AK$7+(J28+S28)*12*7.57%)*SUM(Fasering!$D$5:$D$6)</f>
        <v>563.64969113779898</v>
      </c>
      <c r="AJ28" s="9">
        <f>($AK$7+(K28+T28)*12*7.57%)*SUM(Fasering!$D$5:$D$7)</f>
        <v>1001.8829343320859</v>
      </c>
      <c r="AK28" s="9">
        <f>($AK$7+(L28+U28)*12*7.57%)*SUM(Fasering!$D$5:$D$8)</f>
        <v>1523.8474721321743</v>
      </c>
      <c r="AL28" s="9">
        <f>($AK$7+(M28+V28)*12*7.57%)*SUM(Fasering!$D$5:$D$9)</f>
        <v>2129.5433045380646</v>
      </c>
      <c r="AM28" s="9">
        <f>($AK$7+(N28+W28)*12*7.57%)*SUM(Fasering!$D$5:$D$10)</f>
        <v>2817.3266882505945</v>
      </c>
      <c r="AN28" s="87">
        <f>($AK$7+(O28+X28)*12*7.57%)*SUM(Fasering!$D$5:$D$11)</f>
        <v>3590.2968809202011</v>
      </c>
      <c r="AO28" s="5">
        <f>($AK$7+(I28+AA28)*12*7.57%)*SUM(Fasering!$D$5)</f>
        <v>0</v>
      </c>
      <c r="AP28" s="9">
        <f>($AK$7+(J28+AB28)*12*7.57%)*SUM(Fasering!$D$5:$D$6)</f>
        <v>563.64969113779898</v>
      </c>
      <c r="AQ28" s="9">
        <f>($AK$7+(K28+AC28)*12*7.57%)*SUM(Fasering!$D$5:$D$7)</f>
        <v>1001.8829343320859</v>
      </c>
      <c r="AR28" s="9">
        <f>($AK$7+(L28+AD28)*12*7.57%)*SUM(Fasering!$D$5:$D$8)</f>
        <v>1523.8474721321743</v>
      </c>
      <c r="AS28" s="9">
        <f>($AK$7+(M28+AE28)*12*7.57%)*SUM(Fasering!$D$5:$D$9)</f>
        <v>2129.5433045380646</v>
      </c>
      <c r="AT28" s="9">
        <f>($AK$7+(N28+AF28)*12*7.57%)*SUM(Fasering!$D$5:$D$10)</f>
        <v>2817.3266882505945</v>
      </c>
      <c r="AU28" s="87">
        <f>($AK$7+(O28+AG28)*12*7.57%)*SUM(Fasering!$D$5:$D$11)</f>
        <v>3590.2968809202011</v>
      </c>
    </row>
    <row r="29" spans="1:47" x14ac:dyDescent="0.3">
      <c r="A29" s="33">
        <f t="shared" si="8"/>
        <v>15</v>
      </c>
      <c r="B29" s="126">
        <v>36641.86</v>
      </c>
      <c r="C29" s="127"/>
      <c r="D29" s="126">
        <f t="shared" si="0"/>
        <v>46469.206852000003</v>
      </c>
      <c r="E29" s="128">
        <f t="shared" si="1"/>
        <v>1151.9415479959048</v>
      </c>
      <c r="F29" s="126">
        <f t="shared" si="2"/>
        <v>3872.433904333333</v>
      </c>
      <c r="G29" s="128">
        <f t="shared" si="3"/>
        <v>95.995128999658718</v>
      </c>
      <c r="H29" s="46">
        <f>'L4'!$H$10</f>
        <v>1609.3</v>
      </c>
      <c r="I29" s="46">
        <f>GEW!$E$12+($F29-GEW!$E$12)*SUM(Fasering!$D$5)</f>
        <v>1716.7792493333334</v>
      </c>
      <c r="J29" s="46">
        <f>GEW!$E$12+($F29-GEW!$E$12)*SUM(Fasering!$D$5:$D$6)</f>
        <v>2274.1532767459871</v>
      </c>
      <c r="K29" s="46">
        <f>GEW!$E$12+($F29-GEW!$E$12)*SUM(Fasering!$D$5:$D$7)</f>
        <v>2593.9531850642852</v>
      </c>
      <c r="L29" s="46">
        <f>GEW!$E$12+($F29-GEW!$E$12)*SUM(Fasering!$D$5:$D$8)</f>
        <v>2913.7530933825828</v>
      </c>
      <c r="M29" s="46">
        <f>GEW!$E$12+($F29-GEW!$E$12)*SUM(Fasering!$D$5:$D$9)</f>
        <v>3233.5530017008809</v>
      </c>
      <c r="N29" s="46">
        <f>GEW!$E$12+($F29-GEW!$E$12)*SUM(Fasering!$D$5:$D$10)</f>
        <v>3552.6339960150353</v>
      </c>
      <c r="O29" s="76">
        <f>GEW!$E$12+($F29-GEW!$E$12)*SUM(Fasering!$D$5:$D$11)</f>
        <v>3872.433904333333</v>
      </c>
      <c r="P29" s="126">
        <f t="shared" si="4"/>
        <v>0</v>
      </c>
      <c r="Q29" s="128">
        <f t="shared" si="5"/>
        <v>0</v>
      </c>
      <c r="R29" s="46">
        <f>$P29*SUM(Fasering!$D$5)</f>
        <v>0</v>
      </c>
      <c r="S29" s="46">
        <f>$P29*SUM(Fasering!$D$5:$D$6)</f>
        <v>0</v>
      </c>
      <c r="T29" s="46">
        <f>$P29*SUM(Fasering!$D$5:$D$7)</f>
        <v>0</v>
      </c>
      <c r="U29" s="46">
        <f>$P29*SUM(Fasering!$D$5:$D$8)</f>
        <v>0</v>
      </c>
      <c r="V29" s="46">
        <f>$P29*SUM(Fasering!$D$5:$D$9)</f>
        <v>0</v>
      </c>
      <c r="W29" s="46">
        <f>$P29*SUM(Fasering!$D$5:$D$10)</f>
        <v>0</v>
      </c>
      <c r="X29" s="76">
        <f>$P29*SUM(Fasering!$D$5:$D$11)</f>
        <v>0</v>
      </c>
      <c r="Y29" s="126">
        <f t="shared" si="6"/>
        <v>0</v>
      </c>
      <c r="Z29" s="128">
        <f t="shared" si="7"/>
        <v>0</v>
      </c>
      <c r="AA29" s="75">
        <f>$Y29*SUM(Fasering!$D$5)</f>
        <v>0</v>
      </c>
      <c r="AB29" s="46">
        <f>$Y29*SUM(Fasering!$D$5:$D$6)</f>
        <v>0</v>
      </c>
      <c r="AC29" s="46">
        <f>$Y29*SUM(Fasering!$D$5:$D$7)</f>
        <v>0</v>
      </c>
      <c r="AD29" s="46">
        <f>$Y29*SUM(Fasering!$D$5:$D$8)</f>
        <v>0</v>
      </c>
      <c r="AE29" s="46">
        <f>$Y29*SUM(Fasering!$D$5:$D$9)</f>
        <v>0</v>
      </c>
      <c r="AF29" s="46">
        <f>$Y29*SUM(Fasering!$D$5:$D$10)</f>
        <v>0</v>
      </c>
      <c r="AG29" s="76">
        <f>$Y29*SUM(Fasering!$D$5:$D$11)</f>
        <v>0</v>
      </c>
      <c r="AH29" s="5">
        <f>($AK$7+(I29+R29)*12*7.57%)*SUM(Fasering!$D$5)</f>
        <v>0</v>
      </c>
      <c r="AI29" s="9">
        <f>($AK$7+(J29+S29)*12*7.57%)*SUM(Fasering!$D$5:$D$6)</f>
        <v>567.39238319750245</v>
      </c>
      <c r="AJ29" s="9">
        <f>($AK$7+(K29+T29)*12*7.57%)*SUM(Fasering!$D$5:$D$7)</f>
        <v>1011.1525574689588</v>
      </c>
      <c r="AK29" s="9">
        <f>($AK$7+(L29+U29)*12*7.57%)*SUM(Fasering!$D$5:$D$8)</f>
        <v>1541.1082340230193</v>
      </c>
      <c r="AL29" s="9">
        <f>($AK$7+(M29+V29)*12*7.57%)*SUM(Fasering!$D$5:$D$9)</f>
        <v>2157.2594128596852</v>
      </c>
      <c r="AM29" s="9">
        <f>($AK$7+(N29+W29)*12*7.57%)*SUM(Fasering!$D$5:$D$10)</f>
        <v>2857.9305438106298</v>
      </c>
      <c r="AN29" s="87">
        <f>($AK$7+(O29+X29)*12*7.57%)*SUM(Fasering!$D$5:$D$11)</f>
        <v>3646.2789586964</v>
      </c>
      <c r="AO29" s="5">
        <f>($AK$7+(I29+AA29)*12*7.57%)*SUM(Fasering!$D$5)</f>
        <v>0</v>
      </c>
      <c r="AP29" s="9">
        <f>($AK$7+(J29+AB29)*12*7.57%)*SUM(Fasering!$D$5:$D$6)</f>
        <v>567.39238319750245</v>
      </c>
      <c r="AQ29" s="9">
        <f>($AK$7+(K29+AC29)*12*7.57%)*SUM(Fasering!$D$5:$D$7)</f>
        <v>1011.1525574689588</v>
      </c>
      <c r="AR29" s="9">
        <f>($AK$7+(L29+AD29)*12*7.57%)*SUM(Fasering!$D$5:$D$8)</f>
        <v>1541.1082340230193</v>
      </c>
      <c r="AS29" s="9">
        <f>($AK$7+(M29+AE29)*12*7.57%)*SUM(Fasering!$D$5:$D$9)</f>
        <v>2157.2594128596852</v>
      </c>
      <c r="AT29" s="9">
        <f>($AK$7+(N29+AF29)*12*7.57%)*SUM(Fasering!$D$5:$D$10)</f>
        <v>2857.9305438106298</v>
      </c>
      <c r="AU29" s="87">
        <f>($AK$7+(O29+AG29)*12*7.57%)*SUM(Fasering!$D$5:$D$11)</f>
        <v>3646.2789586964</v>
      </c>
    </row>
    <row r="30" spans="1:47" x14ac:dyDescent="0.3">
      <c r="A30" s="33">
        <f t="shared" si="8"/>
        <v>16</v>
      </c>
      <c r="B30" s="126">
        <v>37530.080000000002</v>
      </c>
      <c r="C30" s="127"/>
      <c r="D30" s="126">
        <f t="shared" si="0"/>
        <v>47595.647455999999</v>
      </c>
      <c r="E30" s="128">
        <f t="shared" si="1"/>
        <v>1179.8652811732304</v>
      </c>
      <c r="F30" s="126">
        <f t="shared" si="2"/>
        <v>3966.3039546666664</v>
      </c>
      <c r="G30" s="128">
        <f t="shared" si="3"/>
        <v>98.322106764435873</v>
      </c>
      <c r="H30" s="46">
        <f>'L4'!$H$10</f>
        <v>1609.3</v>
      </c>
      <c r="I30" s="46">
        <f>GEW!$E$12+($F30-GEW!$E$12)*SUM(Fasering!$D$5)</f>
        <v>1716.7792493333334</v>
      </c>
      <c r="J30" s="46">
        <f>GEW!$E$12+($F30-GEW!$E$12)*SUM(Fasering!$D$5:$D$6)</f>
        <v>2298.4246635779928</v>
      </c>
      <c r="K30" s="46">
        <f>GEW!$E$12+($F30-GEW!$E$12)*SUM(Fasering!$D$5:$D$7)</f>
        <v>2632.1505657565804</v>
      </c>
      <c r="L30" s="46">
        <f>GEW!$E$12+($F30-GEW!$E$12)*SUM(Fasering!$D$5:$D$8)</f>
        <v>2965.8764679351671</v>
      </c>
      <c r="M30" s="46">
        <f>GEW!$E$12+($F30-GEW!$E$12)*SUM(Fasering!$D$5:$D$9)</f>
        <v>3299.6023701137547</v>
      </c>
      <c r="N30" s="46">
        <f>GEW!$E$12+($F30-GEW!$E$12)*SUM(Fasering!$D$5:$D$10)</f>
        <v>3632.5780524880793</v>
      </c>
      <c r="O30" s="76">
        <f>GEW!$E$12+($F30-GEW!$E$12)*SUM(Fasering!$D$5:$D$11)</f>
        <v>3966.3039546666669</v>
      </c>
      <c r="P30" s="126">
        <f t="shared" si="4"/>
        <v>0</v>
      </c>
      <c r="Q30" s="128">
        <f t="shared" si="5"/>
        <v>0</v>
      </c>
      <c r="R30" s="46">
        <f>$P30*SUM(Fasering!$D$5)</f>
        <v>0</v>
      </c>
      <c r="S30" s="46">
        <f>$P30*SUM(Fasering!$D$5:$D$6)</f>
        <v>0</v>
      </c>
      <c r="T30" s="46">
        <f>$P30*SUM(Fasering!$D$5:$D$7)</f>
        <v>0</v>
      </c>
      <c r="U30" s="46">
        <f>$P30*SUM(Fasering!$D$5:$D$8)</f>
        <v>0</v>
      </c>
      <c r="V30" s="46">
        <f>$P30*SUM(Fasering!$D$5:$D$9)</f>
        <v>0</v>
      </c>
      <c r="W30" s="46">
        <f>$P30*SUM(Fasering!$D$5:$D$10)</f>
        <v>0</v>
      </c>
      <c r="X30" s="76">
        <f>$P30*SUM(Fasering!$D$5:$D$11)</f>
        <v>0</v>
      </c>
      <c r="Y30" s="126">
        <f t="shared" si="6"/>
        <v>0</v>
      </c>
      <c r="Z30" s="128">
        <f t="shared" si="7"/>
        <v>0</v>
      </c>
      <c r="AA30" s="75">
        <f>$Y30*SUM(Fasering!$D$5)</f>
        <v>0</v>
      </c>
      <c r="AB30" s="46">
        <f>$Y30*SUM(Fasering!$D$5:$D$6)</f>
        <v>0</v>
      </c>
      <c r="AC30" s="46">
        <f>$Y30*SUM(Fasering!$D$5:$D$7)</f>
        <v>0</v>
      </c>
      <c r="AD30" s="46">
        <f>$Y30*SUM(Fasering!$D$5:$D$8)</f>
        <v>0</v>
      </c>
      <c r="AE30" s="46">
        <f>$Y30*SUM(Fasering!$D$5:$D$9)</f>
        <v>0</v>
      </c>
      <c r="AF30" s="46">
        <f>$Y30*SUM(Fasering!$D$5:$D$10)</f>
        <v>0</v>
      </c>
      <c r="AG30" s="76">
        <f>$Y30*SUM(Fasering!$D$5:$D$11)</f>
        <v>0</v>
      </c>
      <c r="AH30" s="5">
        <f>($AK$7+(I30+R30)*12*7.57%)*SUM(Fasering!$D$5)</f>
        <v>0</v>
      </c>
      <c r="AI30" s="9">
        <f>($AK$7+(J30+S30)*12*7.57%)*SUM(Fasering!$D$5:$D$6)</f>
        <v>573.09322853433969</v>
      </c>
      <c r="AJ30" s="9">
        <f>($AK$7+(K30+T30)*12*7.57%)*SUM(Fasering!$D$5:$D$7)</f>
        <v>1025.271989949938</v>
      </c>
      <c r="AK30" s="9">
        <f>($AK$7+(L30+U30)*12*7.57%)*SUM(Fasering!$D$5:$D$8)</f>
        <v>1567.3997195008492</v>
      </c>
      <c r="AL30" s="9">
        <f>($AK$7+(M30+V30)*12*7.57%)*SUM(Fasering!$D$5:$D$9)</f>
        <v>2199.4764171870743</v>
      </c>
      <c r="AM30" s="9">
        <f>($AK$7+(N30+W30)*12*7.57%)*SUM(Fasering!$D$5:$D$10)</f>
        <v>2919.7780848144107</v>
      </c>
      <c r="AN30" s="87">
        <f>($AK$7+(O30+X30)*12*7.57%)*SUM(Fasering!$D$5:$D$11)</f>
        <v>3731.5505124192005</v>
      </c>
      <c r="AO30" s="5">
        <f>($AK$7+(I30+AA30)*12*7.57%)*SUM(Fasering!$D$5)</f>
        <v>0</v>
      </c>
      <c r="AP30" s="9">
        <f>($AK$7+(J30+AB30)*12*7.57%)*SUM(Fasering!$D$5:$D$6)</f>
        <v>573.09322853433969</v>
      </c>
      <c r="AQ30" s="9">
        <f>($AK$7+(K30+AC30)*12*7.57%)*SUM(Fasering!$D$5:$D$7)</f>
        <v>1025.271989949938</v>
      </c>
      <c r="AR30" s="9">
        <f>($AK$7+(L30+AD30)*12*7.57%)*SUM(Fasering!$D$5:$D$8)</f>
        <v>1567.3997195008492</v>
      </c>
      <c r="AS30" s="9">
        <f>($AK$7+(M30+AE30)*12*7.57%)*SUM(Fasering!$D$5:$D$9)</f>
        <v>2199.4764171870743</v>
      </c>
      <c r="AT30" s="9">
        <f>($AK$7+(N30+AF30)*12*7.57%)*SUM(Fasering!$D$5:$D$10)</f>
        <v>2919.7780848144107</v>
      </c>
      <c r="AU30" s="87">
        <f>($AK$7+(O30+AG30)*12*7.57%)*SUM(Fasering!$D$5:$D$11)</f>
        <v>3731.5505124192005</v>
      </c>
    </row>
    <row r="31" spans="1:47" x14ac:dyDescent="0.3">
      <c r="A31" s="33">
        <f t="shared" si="8"/>
        <v>17</v>
      </c>
      <c r="B31" s="126">
        <v>37844.61</v>
      </c>
      <c r="C31" s="127"/>
      <c r="D31" s="126">
        <f t="shared" si="0"/>
        <v>47994.534401999997</v>
      </c>
      <c r="E31" s="128">
        <f t="shared" si="1"/>
        <v>1189.7534302762276</v>
      </c>
      <c r="F31" s="126">
        <f t="shared" si="2"/>
        <v>3999.5445335000004</v>
      </c>
      <c r="G31" s="128">
        <f t="shared" si="3"/>
        <v>99.146119189685649</v>
      </c>
      <c r="H31" s="46">
        <f>'L4'!$H$10</f>
        <v>1609.3</v>
      </c>
      <c r="I31" s="46">
        <f>GEW!$E$12+($F31-GEW!$E$12)*SUM(Fasering!$D$5)</f>
        <v>1716.7792493333334</v>
      </c>
      <c r="J31" s="46">
        <f>GEW!$E$12+($F31-GEW!$E$12)*SUM(Fasering!$D$5:$D$6)</f>
        <v>2307.0194703829184</v>
      </c>
      <c r="K31" s="46">
        <f>GEW!$E$12+($F31-GEW!$E$12)*SUM(Fasering!$D$5:$D$7)</f>
        <v>2645.6767441235925</v>
      </c>
      <c r="L31" s="46">
        <f>GEW!$E$12+($F31-GEW!$E$12)*SUM(Fasering!$D$5:$D$8)</f>
        <v>2984.3340178642666</v>
      </c>
      <c r="M31" s="46">
        <f>GEW!$E$12+($F31-GEW!$E$12)*SUM(Fasering!$D$5:$D$9)</f>
        <v>3322.9912916049407</v>
      </c>
      <c r="N31" s="46">
        <f>GEW!$E$12+($F31-GEW!$E$12)*SUM(Fasering!$D$5:$D$10)</f>
        <v>3660.8872597593263</v>
      </c>
      <c r="O31" s="76">
        <f>GEW!$E$12+($F31-GEW!$E$12)*SUM(Fasering!$D$5:$D$11)</f>
        <v>3999.5445335000004</v>
      </c>
      <c r="P31" s="126">
        <f t="shared" si="4"/>
        <v>0</v>
      </c>
      <c r="Q31" s="128">
        <f t="shared" si="5"/>
        <v>0</v>
      </c>
      <c r="R31" s="46">
        <f>$P31*SUM(Fasering!$D$5)</f>
        <v>0</v>
      </c>
      <c r="S31" s="46">
        <f>$P31*SUM(Fasering!$D$5:$D$6)</f>
        <v>0</v>
      </c>
      <c r="T31" s="46">
        <f>$P31*SUM(Fasering!$D$5:$D$7)</f>
        <v>0</v>
      </c>
      <c r="U31" s="46">
        <f>$P31*SUM(Fasering!$D$5:$D$8)</f>
        <v>0</v>
      </c>
      <c r="V31" s="46">
        <f>$P31*SUM(Fasering!$D$5:$D$9)</f>
        <v>0</v>
      </c>
      <c r="W31" s="46">
        <f>$P31*SUM(Fasering!$D$5:$D$10)</f>
        <v>0</v>
      </c>
      <c r="X31" s="76">
        <f>$P31*SUM(Fasering!$D$5:$D$11)</f>
        <v>0</v>
      </c>
      <c r="Y31" s="126">
        <f t="shared" si="6"/>
        <v>0</v>
      </c>
      <c r="Z31" s="128">
        <f t="shared" si="7"/>
        <v>0</v>
      </c>
      <c r="AA31" s="75">
        <f>$Y31*SUM(Fasering!$D$5)</f>
        <v>0</v>
      </c>
      <c r="AB31" s="46">
        <f>$Y31*SUM(Fasering!$D$5:$D$6)</f>
        <v>0</v>
      </c>
      <c r="AC31" s="46">
        <f>$Y31*SUM(Fasering!$D$5:$D$7)</f>
        <v>0</v>
      </c>
      <c r="AD31" s="46">
        <f>$Y31*SUM(Fasering!$D$5:$D$8)</f>
        <v>0</v>
      </c>
      <c r="AE31" s="46">
        <f>$Y31*SUM(Fasering!$D$5:$D$9)</f>
        <v>0</v>
      </c>
      <c r="AF31" s="46">
        <f>$Y31*SUM(Fasering!$D$5:$D$10)</f>
        <v>0</v>
      </c>
      <c r="AG31" s="76">
        <f>$Y31*SUM(Fasering!$D$5:$D$11)</f>
        <v>0</v>
      </c>
      <c r="AH31" s="5">
        <f>($AK$7+(I31+R31)*12*7.57%)*SUM(Fasering!$D$5)</f>
        <v>0</v>
      </c>
      <c r="AI31" s="9">
        <f>($AK$7+(J31+S31)*12*7.57%)*SUM(Fasering!$D$5:$D$6)</f>
        <v>575.1119703818498</v>
      </c>
      <c r="AJ31" s="9">
        <f>($AK$7+(K31+T31)*12*7.57%)*SUM(Fasering!$D$5:$D$7)</f>
        <v>1030.2718605881159</v>
      </c>
      <c r="AK31" s="9">
        <f>($AK$7+(L31+U31)*12*7.57%)*SUM(Fasering!$D$5:$D$8)</f>
        <v>1576.7098689315555</v>
      </c>
      <c r="AL31" s="9">
        <f>($AK$7+(M31+V31)*12*7.57%)*SUM(Fasering!$D$5:$D$9)</f>
        <v>2214.425995412169</v>
      </c>
      <c r="AM31" s="9">
        <f>($AK$7+(N31+W31)*12*7.57%)*SUM(Fasering!$D$5:$D$10)</f>
        <v>2941.6790857735423</v>
      </c>
      <c r="AN31" s="87">
        <f>($AK$7+(O31+X31)*12*7.57%)*SUM(Fasering!$D$5:$D$11)</f>
        <v>3761.7462542314006</v>
      </c>
      <c r="AO31" s="5">
        <f>($AK$7+(I31+AA31)*12*7.57%)*SUM(Fasering!$D$5)</f>
        <v>0</v>
      </c>
      <c r="AP31" s="9">
        <f>($AK$7+(J31+AB31)*12*7.57%)*SUM(Fasering!$D$5:$D$6)</f>
        <v>575.1119703818498</v>
      </c>
      <c r="AQ31" s="9">
        <f>($AK$7+(K31+AC31)*12*7.57%)*SUM(Fasering!$D$5:$D$7)</f>
        <v>1030.2718605881159</v>
      </c>
      <c r="AR31" s="9">
        <f>($AK$7+(L31+AD31)*12*7.57%)*SUM(Fasering!$D$5:$D$8)</f>
        <v>1576.7098689315555</v>
      </c>
      <c r="AS31" s="9">
        <f>($AK$7+(M31+AE31)*12*7.57%)*SUM(Fasering!$D$5:$D$9)</f>
        <v>2214.425995412169</v>
      </c>
      <c r="AT31" s="9">
        <f>($AK$7+(N31+AF31)*12*7.57%)*SUM(Fasering!$D$5:$D$10)</f>
        <v>2941.6790857735423</v>
      </c>
      <c r="AU31" s="87">
        <f>($AK$7+(O31+AG31)*12*7.57%)*SUM(Fasering!$D$5:$D$11)</f>
        <v>3761.7462542314006</v>
      </c>
    </row>
    <row r="32" spans="1:47" x14ac:dyDescent="0.3">
      <c r="A32" s="33">
        <f t="shared" si="8"/>
        <v>18</v>
      </c>
      <c r="B32" s="126">
        <v>39001.449999999997</v>
      </c>
      <c r="C32" s="127"/>
      <c r="D32" s="126">
        <f t="shared" si="0"/>
        <v>49461.638889999995</v>
      </c>
      <c r="E32" s="128">
        <f t="shared" si="1"/>
        <v>1226.1220005503235</v>
      </c>
      <c r="F32" s="126">
        <f t="shared" si="2"/>
        <v>4121.8032408333329</v>
      </c>
      <c r="G32" s="128">
        <f t="shared" si="3"/>
        <v>102.17683337919362</v>
      </c>
      <c r="H32" s="46">
        <f>'L4'!$H$10</f>
        <v>1609.3</v>
      </c>
      <c r="I32" s="46">
        <f>GEW!$E$12+($F32-GEW!$E$12)*SUM(Fasering!$D$5)</f>
        <v>1716.7792493333334</v>
      </c>
      <c r="J32" s="46">
        <f>GEW!$E$12+($F32-GEW!$E$12)*SUM(Fasering!$D$5:$D$6)</f>
        <v>2338.6311331947632</v>
      </c>
      <c r="K32" s="46">
        <f>GEW!$E$12+($F32-GEW!$E$12)*SUM(Fasering!$D$5:$D$7)</f>
        <v>2695.4259705315476</v>
      </c>
      <c r="L32" s="46">
        <f>GEW!$E$12+($F32-GEW!$E$12)*SUM(Fasering!$D$5:$D$8)</f>
        <v>3052.220807868332</v>
      </c>
      <c r="M32" s="46">
        <f>GEW!$E$12+($F32-GEW!$E$12)*SUM(Fasering!$D$5:$D$9)</f>
        <v>3409.015645205116</v>
      </c>
      <c r="N32" s="46">
        <f>GEW!$E$12+($F32-GEW!$E$12)*SUM(Fasering!$D$5:$D$10)</f>
        <v>3765.0084034965485</v>
      </c>
      <c r="O32" s="76">
        <f>GEW!$E$12+($F32-GEW!$E$12)*SUM(Fasering!$D$5:$D$11)</f>
        <v>4121.8032408333329</v>
      </c>
      <c r="P32" s="126">
        <f t="shared" si="4"/>
        <v>0</v>
      </c>
      <c r="Q32" s="128">
        <f t="shared" si="5"/>
        <v>0</v>
      </c>
      <c r="R32" s="46">
        <f>$P32*SUM(Fasering!$D$5)</f>
        <v>0</v>
      </c>
      <c r="S32" s="46">
        <f>$P32*SUM(Fasering!$D$5:$D$6)</f>
        <v>0</v>
      </c>
      <c r="T32" s="46">
        <f>$P32*SUM(Fasering!$D$5:$D$7)</f>
        <v>0</v>
      </c>
      <c r="U32" s="46">
        <f>$P32*SUM(Fasering!$D$5:$D$8)</f>
        <v>0</v>
      </c>
      <c r="V32" s="46">
        <f>$P32*SUM(Fasering!$D$5:$D$9)</f>
        <v>0</v>
      </c>
      <c r="W32" s="46">
        <f>$P32*SUM(Fasering!$D$5:$D$10)</f>
        <v>0</v>
      </c>
      <c r="X32" s="76">
        <f>$P32*SUM(Fasering!$D$5:$D$11)</f>
        <v>0</v>
      </c>
      <c r="Y32" s="126">
        <f t="shared" si="6"/>
        <v>0</v>
      </c>
      <c r="Z32" s="128">
        <f t="shared" si="7"/>
        <v>0</v>
      </c>
      <c r="AA32" s="75">
        <f>$Y32*SUM(Fasering!$D$5)</f>
        <v>0</v>
      </c>
      <c r="AB32" s="46">
        <f>$Y32*SUM(Fasering!$D$5:$D$6)</f>
        <v>0</v>
      </c>
      <c r="AC32" s="46">
        <f>$Y32*SUM(Fasering!$D$5:$D$7)</f>
        <v>0</v>
      </c>
      <c r="AD32" s="46">
        <f>$Y32*SUM(Fasering!$D$5:$D$8)</f>
        <v>0</v>
      </c>
      <c r="AE32" s="46">
        <f>$Y32*SUM(Fasering!$D$5:$D$9)</f>
        <v>0</v>
      </c>
      <c r="AF32" s="46">
        <f>$Y32*SUM(Fasering!$D$5:$D$10)</f>
        <v>0</v>
      </c>
      <c r="AG32" s="76">
        <f>$Y32*SUM(Fasering!$D$5:$D$11)</f>
        <v>0</v>
      </c>
      <c r="AH32" s="5">
        <f>($AK$7+(I32+R32)*12*7.57%)*SUM(Fasering!$D$5)</f>
        <v>0</v>
      </c>
      <c r="AI32" s="9">
        <f>($AK$7+(J32+S32)*12*7.57%)*SUM(Fasering!$D$5:$D$6)</f>
        <v>582.53689429649557</v>
      </c>
      <c r="AJ32" s="9">
        <f>($AK$7+(K32+T32)*12*7.57%)*SUM(Fasering!$D$5:$D$7)</f>
        <v>1048.6613634942605</v>
      </c>
      <c r="AK32" s="9">
        <f>($AK$7+(L32+U32)*12*7.57%)*SUM(Fasering!$D$5:$D$8)</f>
        <v>1610.9525588734307</v>
      </c>
      <c r="AL32" s="9">
        <f>($AK$7+(M32+V32)*12*7.57%)*SUM(Fasering!$D$5:$D$9)</f>
        <v>2269.4104804340063</v>
      </c>
      <c r="AM32" s="9">
        <f>($AK$7+(N32+W32)*12*7.57%)*SUM(Fasering!$D$5:$D$10)</f>
        <v>3022.2308739958444</v>
      </c>
      <c r="AN32" s="87">
        <f>($AK$7+(O32+X32)*12*7.57%)*SUM(Fasering!$D$5:$D$11)</f>
        <v>3872.8060639729997</v>
      </c>
      <c r="AO32" s="5">
        <f>($AK$7+(I32+AA32)*12*7.57%)*SUM(Fasering!$D$5)</f>
        <v>0</v>
      </c>
      <c r="AP32" s="9">
        <f>($AK$7+(J32+AB32)*12*7.57%)*SUM(Fasering!$D$5:$D$6)</f>
        <v>582.53689429649557</v>
      </c>
      <c r="AQ32" s="9">
        <f>($AK$7+(K32+AC32)*12*7.57%)*SUM(Fasering!$D$5:$D$7)</f>
        <v>1048.6613634942605</v>
      </c>
      <c r="AR32" s="9">
        <f>($AK$7+(L32+AD32)*12*7.57%)*SUM(Fasering!$D$5:$D$8)</f>
        <v>1610.9525588734307</v>
      </c>
      <c r="AS32" s="9">
        <f>($AK$7+(M32+AE32)*12*7.57%)*SUM(Fasering!$D$5:$D$9)</f>
        <v>2269.4104804340063</v>
      </c>
      <c r="AT32" s="9">
        <f>($AK$7+(N32+AF32)*12*7.57%)*SUM(Fasering!$D$5:$D$10)</f>
        <v>3022.2308739958444</v>
      </c>
      <c r="AU32" s="87">
        <f>($AK$7+(O32+AG32)*12*7.57%)*SUM(Fasering!$D$5:$D$11)</f>
        <v>3872.8060639729997</v>
      </c>
    </row>
    <row r="33" spans="1:47" x14ac:dyDescent="0.3">
      <c r="A33" s="33">
        <f t="shared" si="8"/>
        <v>19</v>
      </c>
      <c r="B33" s="126">
        <v>39046.949999999997</v>
      </c>
      <c r="C33" s="127"/>
      <c r="D33" s="126">
        <f t="shared" si="0"/>
        <v>49519.341989999994</v>
      </c>
      <c r="E33" s="128">
        <f t="shared" si="1"/>
        <v>1227.5524230352578</v>
      </c>
      <c r="F33" s="126">
        <f t="shared" si="2"/>
        <v>4126.6118324999998</v>
      </c>
      <c r="G33" s="128">
        <f t="shared" si="3"/>
        <v>102.29603525293815</v>
      </c>
      <c r="H33" s="46">
        <f>'L4'!$H$10</f>
        <v>1609.3</v>
      </c>
      <c r="I33" s="46">
        <f>GEW!$E$12+($F33-GEW!$E$12)*SUM(Fasering!$D$5)</f>
        <v>1716.7792493333334</v>
      </c>
      <c r="J33" s="46">
        <f>GEW!$E$12+($F33-GEW!$E$12)*SUM(Fasering!$D$5:$D$6)</f>
        <v>2339.8744604119574</v>
      </c>
      <c r="K33" s="46">
        <f>GEW!$E$12+($F33-GEW!$E$12)*SUM(Fasering!$D$5:$D$7)</f>
        <v>2697.3826713731178</v>
      </c>
      <c r="L33" s="46">
        <f>GEW!$E$12+($F33-GEW!$E$12)*SUM(Fasering!$D$5:$D$8)</f>
        <v>3054.8908823342781</v>
      </c>
      <c r="M33" s="46">
        <f>GEW!$E$12+($F33-GEW!$E$12)*SUM(Fasering!$D$5:$D$9)</f>
        <v>3412.3990932954384</v>
      </c>
      <c r="N33" s="46">
        <f>GEW!$E$12+($F33-GEW!$E$12)*SUM(Fasering!$D$5:$D$10)</f>
        <v>3769.1036215388394</v>
      </c>
      <c r="O33" s="76">
        <f>GEW!$E$12+($F33-GEW!$E$12)*SUM(Fasering!$D$5:$D$11)</f>
        <v>4126.6118324999998</v>
      </c>
      <c r="P33" s="126">
        <f t="shared" si="4"/>
        <v>0</v>
      </c>
      <c r="Q33" s="128">
        <f t="shared" si="5"/>
        <v>0</v>
      </c>
      <c r="R33" s="46">
        <f>$P33*SUM(Fasering!$D$5)</f>
        <v>0</v>
      </c>
      <c r="S33" s="46">
        <f>$P33*SUM(Fasering!$D$5:$D$6)</f>
        <v>0</v>
      </c>
      <c r="T33" s="46">
        <f>$P33*SUM(Fasering!$D$5:$D$7)</f>
        <v>0</v>
      </c>
      <c r="U33" s="46">
        <f>$P33*SUM(Fasering!$D$5:$D$8)</f>
        <v>0</v>
      </c>
      <c r="V33" s="46">
        <f>$P33*SUM(Fasering!$D$5:$D$9)</f>
        <v>0</v>
      </c>
      <c r="W33" s="46">
        <f>$P33*SUM(Fasering!$D$5:$D$10)</f>
        <v>0</v>
      </c>
      <c r="X33" s="76">
        <f>$P33*SUM(Fasering!$D$5:$D$11)</f>
        <v>0</v>
      </c>
      <c r="Y33" s="126">
        <f t="shared" si="6"/>
        <v>0</v>
      </c>
      <c r="Z33" s="128">
        <f t="shared" si="7"/>
        <v>0</v>
      </c>
      <c r="AA33" s="75">
        <f>$Y33*SUM(Fasering!$D$5)</f>
        <v>0</v>
      </c>
      <c r="AB33" s="46">
        <f>$Y33*SUM(Fasering!$D$5:$D$6)</f>
        <v>0</v>
      </c>
      <c r="AC33" s="46">
        <f>$Y33*SUM(Fasering!$D$5:$D$7)</f>
        <v>0</v>
      </c>
      <c r="AD33" s="46">
        <f>$Y33*SUM(Fasering!$D$5:$D$8)</f>
        <v>0</v>
      </c>
      <c r="AE33" s="46">
        <f>$Y33*SUM(Fasering!$D$5:$D$9)</f>
        <v>0</v>
      </c>
      <c r="AF33" s="46">
        <f>$Y33*SUM(Fasering!$D$5:$D$10)</f>
        <v>0</v>
      </c>
      <c r="AG33" s="76">
        <f>$Y33*SUM(Fasering!$D$5:$D$11)</f>
        <v>0</v>
      </c>
      <c r="AH33" s="5">
        <f>($AK$7+(I33+R33)*12*7.57%)*SUM(Fasering!$D$5)</f>
        <v>0</v>
      </c>
      <c r="AI33" s="9">
        <f>($AK$7+(J33+S33)*12*7.57%)*SUM(Fasering!$D$5:$D$6)</f>
        <v>582.82892607108533</v>
      </c>
      <c r="AJ33" s="9">
        <f>($AK$7+(K33+T33)*12*7.57%)*SUM(Fasering!$D$5:$D$7)</f>
        <v>1049.3846462146275</v>
      </c>
      <c r="AK33" s="9">
        <f>($AK$7+(L33+U33)*12*7.57%)*SUM(Fasering!$D$5:$D$8)</f>
        <v>1612.2993677600141</v>
      </c>
      <c r="AL33" s="9">
        <f>($AK$7+(M33+V33)*12*7.57%)*SUM(Fasering!$D$5:$D$9)</f>
        <v>2271.5730907072452</v>
      </c>
      <c r="AM33" s="9">
        <f>($AK$7+(N33+W33)*12*7.57%)*SUM(Fasering!$D$5:$D$10)</f>
        <v>3025.3990790752973</v>
      </c>
      <c r="AN33" s="87">
        <f>($AK$7+(O33+X33)*12*7.57%)*SUM(Fasering!$D$5:$D$11)</f>
        <v>3877.174188643</v>
      </c>
      <c r="AO33" s="5">
        <f>($AK$7+(I33+AA33)*12*7.57%)*SUM(Fasering!$D$5)</f>
        <v>0</v>
      </c>
      <c r="AP33" s="9">
        <f>($AK$7+(J33+AB33)*12*7.57%)*SUM(Fasering!$D$5:$D$6)</f>
        <v>582.82892607108533</v>
      </c>
      <c r="AQ33" s="9">
        <f>($AK$7+(K33+AC33)*12*7.57%)*SUM(Fasering!$D$5:$D$7)</f>
        <v>1049.3846462146275</v>
      </c>
      <c r="AR33" s="9">
        <f>($AK$7+(L33+AD33)*12*7.57%)*SUM(Fasering!$D$5:$D$8)</f>
        <v>1612.2993677600141</v>
      </c>
      <c r="AS33" s="9">
        <f>($AK$7+(M33+AE33)*12*7.57%)*SUM(Fasering!$D$5:$D$9)</f>
        <v>2271.5730907072452</v>
      </c>
      <c r="AT33" s="9">
        <f>($AK$7+(N33+AF33)*12*7.57%)*SUM(Fasering!$D$5:$D$10)</f>
        <v>3025.3990790752973</v>
      </c>
      <c r="AU33" s="87">
        <f>($AK$7+(O33+AG33)*12*7.57%)*SUM(Fasering!$D$5:$D$11)</f>
        <v>3877.174188643</v>
      </c>
    </row>
    <row r="34" spans="1:47" x14ac:dyDescent="0.3">
      <c r="A34" s="33">
        <f t="shared" si="8"/>
        <v>20</v>
      </c>
      <c r="B34" s="126">
        <v>40472.800000000003</v>
      </c>
      <c r="C34" s="127"/>
      <c r="D34" s="126">
        <f t="shared" si="0"/>
        <v>51327.604960000004</v>
      </c>
      <c r="E34" s="128">
        <f t="shared" si="1"/>
        <v>1272.3780911702806</v>
      </c>
      <c r="F34" s="126">
        <f t="shared" si="2"/>
        <v>4277.3004133333334</v>
      </c>
      <c r="G34" s="128">
        <f t="shared" si="3"/>
        <v>106.03150759752337</v>
      </c>
      <c r="H34" s="46">
        <f>'L4'!$H$10</f>
        <v>1609.3</v>
      </c>
      <c r="I34" s="46">
        <f>GEW!$E$12+($F34-GEW!$E$12)*SUM(Fasering!$D$5)</f>
        <v>1716.7792493333334</v>
      </c>
      <c r="J34" s="46">
        <f>GEW!$E$12+($F34-GEW!$E$12)*SUM(Fasering!$D$5:$D$6)</f>
        <v>2378.8370562940759</v>
      </c>
      <c r="K34" s="46">
        <f>GEW!$E$12+($F34-GEW!$E$12)*SUM(Fasering!$D$5:$D$7)</f>
        <v>2758.7005152182337</v>
      </c>
      <c r="L34" s="46">
        <f>GEW!$E$12+($F34-GEW!$E$12)*SUM(Fasering!$D$5:$D$8)</f>
        <v>3138.5639741423911</v>
      </c>
      <c r="M34" s="46">
        <f>GEW!$E$12+($F34-GEW!$E$12)*SUM(Fasering!$D$5:$D$9)</f>
        <v>3518.4274330665489</v>
      </c>
      <c r="N34" s="46">
        <f>GEW!$E$12+($F34-GEW!$E$12)*SUM(Fasering!$D$5:$D$10)</f>
        <v>3897.436954409176</v>
      </c>
      <c r="O34" s="76">
        <f>GEW!$E$12+($F34-GEW!$E$12)*SUM(Fasering!$D$5:$D$11)</f>
        <v>4277.3004133333334</v>
      </c>
      <c r="P34" s="126">
        <f t="shared" si="4"/>
        <v>0</v>
      </c>
      <c r="Q34" s="128">
        <f t="shared" si="5"/>
        <v>0</v>
      </c>
      <c r="R34" s="46">
        <f>$P34*SUM(Fasering!$D$5)</f>
        <v>0</v>
      </c>
      <c r="S34" s="46">
        <f>$P34*SUM(Fasering!$D$5:$D$6)</f>
        <v>0</v>
      </c>
      <c r="T34" s="46">
        <f>$P34*SUM(Fasering!$D$5:$D$7)</f>
        <v>0</v>
      </c>
      <c r="U34" s="46">
        <f>$P34*SUM(Fasering!$D$5:$D$8)</f>
        <v>0</v>
      </c>
      <c r="V34" s="46">
        <f>$P34*SUM(Fasering!$D$5:$D$9)</f>
        <v>0</v>
      </c>
      <c r="W34" s="46">
        <f>$P34*SUM(Fasering!$D$5:$D$10)</f>
        <v>0</v>
      </c>
      <c r="X34" s="76">
        <f>$P34*SUM(Fasering!$D$5:$D$11)</f>
        <v>0</v>
      </c>
      <c r="Y34" s="126">
        <f t="shared" si="6"/>
        <v>0</v>
      </c>
      <c r="Z34" s="128">
        <f t="shared" si="7"/>
        <v>0</v>
      </c>
      <c r="AA34" s="75">
        <f>$Y34*SUM(Fasering!$D$5)</f>
        <v>0</v>
      </c>
      <c r="AB34" s="46">
        <f>$Y34*SUM(Fasering!$D$5:$D$6)</f>
        <v>0</v>
      </c>
      <c r="AC34" s="46">
        <f>$Y34*SUM(Fasering!$D$5:$D$7)</f>
        <v>0</v>
      </c>
      <c r="AD34" s="46">
        <f>$Y34*SUM(Fasering!$D$5:$D$8)</f>
        <v>0</v>
      </c>
      <c r="AE34" s="46">
        <f>$Y34*SUM(Fasering!$D$5:$D$9)</f>
        <v>0</v>
      </c>
      <c r="AF34" s="46">
        <f>$Y34*SUM(Fasering!$D$5:$D$10)</f>
        <v>0</v>
      </c>
      <c r="AG34" s="76">
        <f>$Y34*SUM(Fasering!$D$5:$D$11)</f>
        <v>0</v>
      </c>
      <c r="AH34" s="5">
        <f>($AK$7+(I34+R34)*12*7.57%)*SUM(Fasering!$D$5)</f>
        <v>0</v>
      </c>
      <c r="AI34" s="9">
        <f>($AK$7+(J34+S34)*12*7.57%)*SUM(Fasering!$D$5:$D$6)</f>
        <v>591.98043169303639</v>
      </c>
      <c r="AJ34" s="9">
        <f>($AK$7+(K34+T34)*12*7.57%)*SUM(Fasering!$D$5:$D$7)</f>
        <v>1072.0504191121126</v>
      </c>
      <c r="AK34" s="9">
        <f>($AK$7+(L34+U34)*12*7.57%)*SUM(Fasering!$D$5:$D$8)</f>
        <v>1654.5048062421058</v>
      </c>
      <c r="AL34" s="9">
        <f>($AK$7+(M34+V34)*12*7.57%)*SUM(Fasering!$D$5:$D$9)</f>
        <v>2339.3435930830169</v>
      </c>
      <c r="AM34" s="9">
        <f>($AK$7+(N34+W34)*12*7.57%)*SUM(Fasering!$D$5:$D$10)</f>
        <v>3124.682270559661</v>
      </c>
      <c r="AN34" s="87">
        <f>($AK$7+(O34+X34)*12*7.57%)*SUM(Fasering!$D$5:$D$11)</f>
        <v>4014.0596954719999</v>
      </c>
      <c r="AO34" s="5">
        <f>($AK$7+(I34+AA34)*12*7.57%)*SUM(Fasering!$D$5)</f>
        <v>0</v>
      </c>
      <c r="AP34" s="9">
        <f>($AK$7+(J34+AB34)*12*7.57%)*SUM(Fasering!$D$5:$D$6)</f>
        <v>591.98043169303639</v>
      </c>
      <c r="AQ34" s="9">
        <f>($AK$7+(K34+AC34)*12*7.57%)*SUM(Fasering!$D$5:$D$7)</f>
        <v>1072.0504191121126</v>
      </c>
      <c r="AR34" s="9">
        <f>($AK$7+(L34+AD34)*12*7.57%)*SUM(Fasering!$D$5:$D$8)</f>
        <v>1654.5048062421058</v>
      </c>
      <c r="AS34" s="9">
        <f>($AK$7+(M34+AE34)*12*7.57%)*SUM(Fasering!$D$5:$D$9)</f>
        <v>2339.3435930830169</v>
      </c>
      <c r="AT34" s="9">
        <f>($AK$7+(N34+AF34)*12*7.57%)*SUM(Fasering!$D$5:$D$10)</f>
        <v>3124.682270559661</v>
      </c>
      <c r="AU34" s="87">
        <f>($AK$7+(O34+AG34)*12*7.57%)*SUM(Fasering!$D$5:$D$11)</f>
        <v>4014.0596954719999</v>
      </c>
    </row>
    <row r="35" spans="1:47" x14ac:dyDescent="0.3">
      <c r="A35" s="33">
        <f t="shared" si="8"/>
        <v>21</v>
      </c>
      <c r="B35" s="126">
        <v>40506.44</v>
      </c>
      <c r="C35" s="127"/>
      <c r="D35" s="126">
        <f t="shared" si="0"/>
        <v>51370.267208000005</v>
      </c>
      <c r="E35" s="128">
        <f t="shared" si="1"/>
        <v>1273.4356606734277</v>
      </c>
      <c r="F35" s="126">
        <f t="shared" si="2"/>
        <v>4280.8556006666668</v>
      </c>
      <c r="G35" s="128">
        <f t="shared" si="3"/>
        <v>106.11963838945229</v>
      </c>
      <c r="H35" s="46">
        <f>'L4'!$H$10</f>
        <v>1609.3</v>
      </c>
      <c r="I35" s="46">
        <f>GEW!$E$12+($F35-GEW!$E$12)*SUM(Fasering!$D$5)</f>
        <v>1716.7792493333334</v>
      </c>
      <c r="J35" s="46">
        <f>GEW!$E$12+($F35-GEW!$E$12)*SUM(Fasering!$D$5:$D$6)</f>
        <v>2379.7562986586126</v>
      </c>
      <c r="K35" s="46">
        <f>GEW!$E$12+($F35-GEW!$E$12)*SUM(Fasering!$D$5:$D$7)</f>
        <v>2760.1471837085728</v>
      </c>
      <c r="L35" s="46">
        <f>GEW!$E$12+($F35-GEW!$E$12)*SUM(Fasering!$D$5:$D$8)</f>
        <v>3140.5380687585325</v>
      </c>
      <c r="M35" s="46">
        <f>GEW!$E$12+($F35-GEW!$E$12)*SUM(Fasering!$D$5:$D$9)</f>
        <v>3520.9289538084922</v>
      </c>
      <c r="N35" s="46">
        <f>GEW!$E$12+($F35-GEW!$E$12)*SUM(Fasering!$D$5:$D$10)</f>
        <v>3900.4647156167066</v>
      </c>
      <c r="O35" s="76">
        <f>GEW!$E$12+($F35-GEW!$E$12)*SUM(Fasering!$D$5:$D$11)</f>
        <v>4280.8556006666668</v>
      </c>
      <c r="P35" s="126">
        <f t="shared" si="4"/>
        <v>0</v>
      </c>
      <c r="Q35" s="128">
        <f t="shared" si="5"/>
        <v>0</v>
      </c>
      <c r="R35" s="46">
        <f>$P35*SUM(Fasering!$D$5)</f>
        <v>0</v>
      </c>
      <c r="S35" s="46">
        <f>$P35*SUM(Fasering!$D$5:$D$6)</f>
        <v>0</v>
      </c>
      <c r="T35" s="46">
        <f>$P35*SUM(Fasering!$D$5:$D$7)</f>
        <v>0</v>
      </c>
      <c r="U35" s="46">
        <f>$P35*SUM(Fasering!$D$5:$D$8)</f>
        <v>0</v>
      </c>
      <c r="V35" s="46">
        <f>$P35*SUM(Fasering!$D$5:$D$9)</f>
        <v>0</v>
      </c>
      <c r="W35" s="46">
        <f>$P35*SUM(Fasering!$D$5:$D$10)</f>
        <v>0</v>
      </c>
      <c r="X35" s="76">
        <f>$P35*SUM(Fasering!$D$5:$D$11)</f>
        <v>0</v>
      </c>
      <c r="Y35" s="126">
        <f t="shared" si="6"/>
        <v>0</v>
      </c>
      <c r="Z35" s="128">
        <f t="shared" si="7"/>
        <v>0</v>
      </c>
      <c r="AA35" s="75">
        <f>$Y35*SUM(Fasering!$D$5)</f>
        <v>0</v>
      </c>
      <c r="AB35" s="46">
        <f>$Y35*SUM(Fasering!$D$5:$D$6)</f>
        <v>0</v>
      </c>
      <c r="AC35" s="46">
        <f>$Y35*SUM(Fasering!$D$5:$D$7)</f>
        <v>0</v>
      </c>
      <c r="AD35" s="46">
        <f>$Y35*SUM(Fasering!$D$5:$D$8)</f>
        <v>0</v>
      </c>
      <c r="AE35" s="46">
        <f>$Y35*SUM(Fasering!$D$5:$D$9)</f>
        <v>0</v>
      </c>
      <c r="AF35" s="46">
        <f>$Y35*SUM(Fasering!$D$5:$D$10)</f>
        <v>0</v>
      </c>
      <c r="AG35" s="76">
        <f>$Y35*SUM(Fasering!$D$5:$D$11)</f>
        <v>0</v>
      </c>
      <c r="AH35" s="5">
        <f>($AK$7+(I35+R35)*12*7.57%)*SUM(Fasering!$D$5)</f>
        <v>0</v>
      </c>
      <c r="AI35" s="9">
        <f>($AK$7+(J35+S35)*12*7.57%)*SUM(Fasering!$D$5:$D$6)</f>
        <v>592.19634265781008</v>
      </c>
      <c r="AJ35" s="9">
        <f>($AK$7+(K35+T35)*12*7.57%)*SUM(Fasering!$D$5:$D$7)</f>
        <v>1072.5851714354785</v>
      </c>
      <c r="AK35" s="9">
        <f>($AK$7+(L35+U35)*12*7.57%)*SUM(Fasering!$D$5:$D$8)</f>
        <v>1655.5005568123186</v>
      </c>
      <c r="AL35" s="9">
        <f>($AK$7+(M35+V35)*12*7.57%)*SUM(Fasering!$D$5:$D$9)</f>
        <v>2340.9424987883299</v>
      </c>
      <c r="AM35" s="9">
        <f>($AK$7+(N35+W35)*12*7.57%)*SUM(Fasering!$D$5:$D$10)</f>
        <v>3127.0246533920299</v>
      </c>
      <c r="AN35" s="87">
        <f>($AK$7+(O35+X35)*12*7.57%)*SUM(Fasering!$D$5:$D$11)</f>
        <v>4017.2892276456005</v>
      </c>
      <c r="AO35" s="5">
        <f>($AK$7+(I35+AA35)*12*7.57%)*SUM(Fasering!$D$5)</f>
        <v>0</v>
      </c>
      <c r="AP35" s="9">
        <f>($AK$7+(J35+AB35)*12*7.57%)*SUM(Fasering!$D$5:$D$6)</f>
        <v>592.19634265781008</v>
      </c>
      <c r="AQ35" s="9">
        <f>($AK$7+(K35+AC35)*12*7.57%)*SUM(Fasering!$D$5:$D$7)</f>
        <v>1072.5851714354785</v>
      </c>
      <c r="AR35" s="9">
        <f>($AK$7+(L35+AD35)*12*7.57%)*SUM(Fasering!$D$5:$D$8)</f>
        <v>1655.5005568123186</v>
      </c>
      <c r="AS35" s="9">
        <f>($AK$7+(M35+AE35)*12*7.57%)*SUM(Fasering!$D$5:$D$9)</f>
        <v>2340.9424987883299</v>
      </c>
      <c r="AT35" s="9">
        <f>($AK$7+(N35+AF35)*12*7.57%)*SUM(Fasering!$D$5:$D$10)</f>
        <v>3127.0246533920299</v>
      </c>
      <c r="AU35" s="87">
        <f>($AK$7+(O35+AG35)*12*7.57%)*SUM(Fasering!$D$5:$D$11)</f>
        <v>4017.2892276456005</v>
      </c>
    </row>
    <row r="36" spans="1:47" x14ac:dyDescent="0.3">
      <c r="A36" s="33">
        <f t="shared" si="8"/>
        <v>22</v>
      </c>
      <c r="B36" s="126">
        <v>41944.17</v>
      </c>
      <c r="C36" s="127"/>
      <c r="D36" s="126">
        <f t="shared" si="0"/>
        <v>53193.596394</v>
      </c>
      <c r="E36" s="128">
        <f t="shared" si="1"/>
        <v>1318.6348105473737</v>
      </c>
      <c r="F36" s="126">
        <f t="shared" si="2"/>
        <v>4432.7996994999994</v>
      </c>
      <c r="G36" s="128">
        <f t="shared" si="3"/>
        <v>109.88623421228112</v>
      </c>
      <c r="H36" s="46">
        <f>'L4'!$H$10</f>
        <v>1609.3</v>
      </c>
      <c r="I36" s="46">
        <f>GEW!$E$12+($F36-GEW!$E$12)*SUM(Fasering!$D$5)</f>
        <v>1716.7792493333334</v>
      </c>
      <c r="J36" s="46">
        <f>GEW!$E$12+($F36-GEW!$E$12)*SUM(Fasering!$D$5:$D$6)</f>
        <v>2419.0435259108463</v>
      </c>
      <c r="K36" s="46">
        <f>GEW!$E$12+($F36-GEW!$E$12)*SUM(Fasering!$D$5:$D$7)</f>
        <v>2821.9759199932014</v>
      </c>
      <c r="L36" s="46">
        <f>GEW!$E$12+($F36-GEW!$E$12)*SUM(Fasering!$D$5:$D$8)</f>
        <v>3224.9083140755556</v>
      </c>
      <c r="M36" s="46">
        <f>GEW!$E$12+($F36-GEW!$E$12)*SUM(Fasering!$D$5:$D$9)</f>
        <v>3627.8407081579107</v>
      </c>
      <c r="N36" s="46">
        <f>GEW!$E$12+($F36-GEW!$E$12)*SUM(Fasering!$D$5:$D$10)</f>
        <v>4029.8673054176452</v>
      </c>
      <c r="O36" s="76">
        <f>GEW!$E$12+($F36-GEW!$E$12)*SUM(Fasering!$D$5:$D$11)</f>
        <v>4432.7996994999994</v>
      </c>
      <c r="P36" s="126">
        <f t="shared" si="4"/>
        <v>0</v>
      </c>
      <c r="Q36" s="128">
        <f t="shared" si="5"/>
        <v>0</v>
      </c>
      <c r="R36" s="46">
        <f>$P36*SUM(Fasering!$D$5)</f>
        <v>0</v>
      </c>
      <c r="S36" s="46">
        <f>$P36*SUM(Fasering!$D$5:$D$6)</f>
        <v>0</v>
      </c>
      <c r="T36" s="46">
        <f>$P36*SUM(Fasering!$D$5:$D$7)</f>
        <v>0</v>
      </c>
      <c r="U36" s="46">
        <f>$P36*SUM(Fasering!$D$5:$D$8)</f>
        <v>0</v>
      </c>
      <c r="V36" s="46">
        <f>$P36*SUM(Fasering!$D$5:$D$9)</f>
        <v>0</v>
      </c>
      <c r="W36" s="46">
        <f>$P36*SUM(Fasering!$D$5:$D$10)</f>
        <v>0</v>
      </c>
      <c r="X36" s="76">
        <f>$P36*SUM(Fasering!$D$5:$D$11)</f>
        <v>0</v>
      </c>
      <c r="Y36" s="126">
        <f t="shared" si="6"/>
        <v>0</v>
      </c>
      <c r="Z36" s="128">
        <f t="shared" si="7"/>
        <v>0</v>
      </c>
      <c r="AA36" s="75">
        <f>$Y36*SUM(Fasering!$D$5)</f>
        <v>0</v>
      </c>
      <c r="AB36" s="46">
        <f>$Y36*SUM(Fasering!$D$5:$D$6)</f>
        <v>0</v>
      </c>
      <c r="AC36" s="46">
        <f>$Y36*SUM(Fasering!$D$5:$D$7)</f>
        <v>0</v>
      </c>
      <c r="AD36" s="46">
        <f>$Y36*SUM(Fasering!$D$5:$D$8)</f>
        <v>0</v>
      </c>
      <c r="AE36" s="46">
        <f>$Y36*SUM(Fasering!$D$5:$D$9)</f>
        <v>0</v>
      </c>
      <c r="AF36" s="46">
        <f>$Y36*SUM(Fasering!$D$5:$D$10)</f>
        <v>0</v>
      </c>
      <c r="AG36" s="76">
        <f>$Y36*SUM(Fasering!$D$5:$D$11)</f>
        <v>0</v>
      </c>
      <c r="AH36" s="5">
        <f>($AK$7+(I36+R36)*12*7.57%)*SUM(Fasering!$D$5)</f>
        <v>0</v>
      </c>
      <c r="AI36" s="9">
        <f>($AK$7+(J36+S36)*12*7.57%)*SUM(Fasering!$D$5:$D$6)</f>
        <v>601.42409745519228</v>
      </c>
      <c r="AJ36" s="9">
        <f>($AK$7+(K36+T36)*12*7.57%)*SUM(Fasering!$D$5:$D$7)</f>
        <v>1095.4397926564352</v>
      </c>
      <c r="AK36" s="9">
        <f>($AK$7+(L36+U36)*12*7.57%)*SUM(Fasering!$D$5:$D$8)</f>
        <v>1698.0576456146869</v>
      </c>
      <c r="AL36" s="9">
        <f>($AK$7+(M36+V36)*12*7.57%)*SUM(Fasering!$D$5:$D$9)</f>
        <v>2409.277656329949</v>
      </c>
      <c r="AM36" s="9">
        <f>($AK$7+(N36+W36)*12*7.57%)*SUM(Fasering!$D$5:$D$10)</f>
        <v>3227.1350597410942</v>
      </c>
      <c r="AN36" s="87">
        <f>($AK$7+(O36+X36)*12*7.57%)*SUM(Fasering!$D$5:$D$11)</f>
        <v>4155.3152470258001</v>
      </c>
      <c r="AO36" s="5">
        <f>($AK$7+(I36+AA36)*12*7.57%)*SUM(Fasering!$D$5)</f>
        <v>0</v>
      </c>
      <c r="AP36" s="9">
        <f>($AK$7+(J36+AB36)*12*7.57%)*SUM(Fasering!$D$5:$D$6)</f>
        <v>601.42409745519228</v>
      </c>
      <c r="AQ36" s="9">
        <f>($AK$7+(K36+AC36)*12*7.57%)*SUM(Fasering!$D$5:$D$7)</f>
        <v>1095.4397926564352</v>
      </c>
      <c r="AR36" s="9">
        <f>($AK$7+(L36+AD36)*12*7.57%)*SUM(Fasering!$D$5:$D$8)</f>
        <v>1698.0576456146869</v>
      </c>
      <c r="AS36" s="9">
        <f>($AK$7+(M36+AE36)*12*7.57%)*SUM(Fasering!$D$5:$D$9)</f>
        <v>2409.277656329949</v>
      </c>
      <c r="AT36" s="9">
        <f>($AK$7+(N36+AF36)*12*7.57%)*SUM(Fasering!$D$5:$D$10)</f>
        <v>3227.1350597410942</v>
      </c>
      <c r="AU36" s="87">
        <f>($AK$7+(O36+AG36)*12*7.57%)*SUM(Fasering!$D$5:$D$11)</f>
        <v>4155.3152470258001</v>
      </c>
    </row>
    <row r="37" spans="1:47" x14ac:dyDescent="0.3">
      <c r="A37" s="33">
        <f t="shared" si="8"/>
        <v>23</v>
      </c>
      <c r="B37" s="126">
        <v>43415.519999999997</v>
      </c>
      <c r="C37" s="127"/>
      <c r="D37" s="126">
        <f t="shared" si="0"/>
        <v>55059.562463999995</v>
      </c>
      <c r="E37" s="128">
        <f t="shared" si="1"/>
        <v>1364.8909011673304</v>
      </c>
      <c r="F37" s="126">
        <f t="shared" si="2"/>
        <v>4588.2968719999999</v>
      </c>
      <c r="G37" s="128">
        <f t="shared" si="3"/>
        <v>113.74090843061089</v>
      </c>
      <c r="H37" s="46">
        <f>'L4'!$H$10</f>
        <v>1609.3</v>
      </c>
      <c r="I37" s="46">
        <f>GEW!$E$12+($F37-GEW!$E$12)*SUM(Fasering!$D$5)</f>
        <v>1716.7792493333334</v>
      </c>
      <c r="J37" s="46">
        <f>GEW!$E$12+($F37-GEW!$E$12)*SUM(Fasering!$D$5:$D$6)</f>
        <v>2459.249449010159</v>
      </c>
      <c r="K37" s="46">
        <f>GEW!$E$12+($F37-GEW!$E$12)*SUM(Fasering!$D$5:$D$7)</f>
        <v>2885.250464679887</v>
      </c>
      <c r="L37" s="46">
        <f>GEW!$E$12+($F37-GEW!$E$12)*SUM(Fasering!$D$5:$D$8)</f>
        <v>3311.2514803496151</v>
      </c>
      <c r="M37" s="46">
        <f>GEW!$E$12+($F37-GEW!$E$12)*SUM(Fasering!$D$5:$D$9)</f>
        <v>3737.2524960193432</v>
      </c>
      <c r="N37" s="46">
        <f>GEW!$E$12+($F37-GEW!$E$12)*SUM(Fasering!$D$5:$D$10)</f>
        <v>4162.2958563302718</v>
      </c>
      <c r="O37" s="76">
        <f>GEW!$E$12+($F37-GEW!$E$12)*SUM(Fasering!$D$5:$D$11)</f>
        <v>4588.2968719999999</v>
      </c>
      <c r="P37" s="126">
        <f t="shared" si="4"/>
        <v>0</v>
      </c>
      <c r="Q37" s="128">
        <f t="shared" si="5"/>
        <v>0</v>
      </c>
      <c r="R37" s="46">
        <f>$P37*SUM(Fasering!$D$5)</f>
        <v>0</v>
      </c>
      <c r="S37" s="46">
        <f>$P37*SUM(Fasering!$D$5:$D$6)</f>
        <v>0</v>
      </c>
      <c r="T37" s="46">
        <f>$P37*SUM(Fasering!$D$5:$D$7)</f>
        <v>0</v>
      </c>
      <c r="U37" s="46">
        <f>$P37*SUM(Fasering!$D$5:$D$8)</f>
        <v>0</v>
      </c>
      <c r="V37" s="46">
        <f>$P37*SUM(Fasering!$D$5:$D$9)</f>
        <v>0</v>
      </c>
      <c r="W37" s="46">
        <f>$P37*SUM(Fasering!$D$5:$D$10)</f>
        <v>0</v>
      </c>
      <c r="X37" s="76">
        <f>$P37*SUM(Fasering!$D$5:$D$11)</f>
        <v>0</v>
      </c>
      <c r="Y37" s="126">
        <f t="shared" si="6"/>
        <v>0</v>
      </c>
      <c r="Z37" s="128">
        <f t="shared" si="7"/>
        <v>0</v>
      </c>
      <c r="AA37" s="75">
        <f>$Y37*SUM(Fasering!$D$5)</f>
        <v>0</v>
      </c>
      <c r="AB37" s="46">
        <f>$Y37*SUM(Fasering!$D$5:$D$6)</f>
        <v>0</v>
      </c>
      <c r="AC37" s="46">
        <f>$Y37*SUM(Fasering!$D$5:$D$7)</f>
        <v>0</v>
      </c>
      <c r="AD37" s="46">
        <f>$Y37*SUM(Fasering!$D$5:$D$8)</f>
        <v>0</v>
      </c>
      <c r="AE37" s="46">
        <f>$Y37*SUM(Fasering!$D$5:$D$9)</f>
        <v>0</v>
      </c>
      <c r="AF37" s="46">
        <f>$Y37*SUM(Fasering!$D$5:$D$10)</f>
        <v>0</v>
      </c>
      <c r="AG37" s="76">
        <f>$Y37*SUM(Fasering!$D$5:$D$11)</f>
        <v>0</v>
      </c>
      <c r="AH37" s="5">
        <f>($AK$7+(I37+R37)*12*7.57%)*SUM(Fasering!$D$5)</f>
        <v>0</v>
      </c>
      <c r="AI37" s="9">
        <f>($AK$7+(J37+S37)*12*7.57%)*SUM(Fasering!$D$5:$D$6)</f>
        <v>610.8676348517331</v>
      </c>
      <c r="AJ37" s="9">
        <f>($AK$7+(K37+T37)*12*7.57%)*SUM(Fasering!$D$5:$D$7)</f>
        <v>1118.8288482742871</v>
      </c>
      <c r="AK37" s="9">
        <f>($AK$7+(L37+U37)*12*7.57%)*SUM(Fasering!$D$5:$D$8)</f>
        <v>1741.6098929833622</v>
      </c>
      <c r="AL37" s="9">
        <f>($AK$7+(M37+V37)*12*7.57%)*SUM(Fasering!$D$5:$D$9)</f>
        <v>2479.2107689789586</v>
      </c>
      <c r="AM37" s="9">
        <f>($AK$7+(N37+W37)*12*7.57%)*SUM(Fasering!$D$5:$D$10)</f>
        <v>3329.5864563049108</v>
      </c>
      <c r="AN37" s="87">
        <f>($AK$7+(O37+X37)*12*7.57%)*SUM(Fasering!$D$5:$D$11)</f>
        <v>4296.5688785248012</v>
      </c>
      <c r="AO37" s="5">
        <f>($AK$7+(I37+AA37)*12*7.57%)*SUM(Fasering!$D$5)</f>
        <v>0</v>
      </c>
      <c r="AP37" s="9">
        <f>($AK$7+(J37+AB37)*12*7.57%)*SUM(Fasering!$D$5:$D$6)</f>
        <v>610.8676348517331</v>
      </c>
      <c r="AQ37" s="9">
        <f>($AK$7+(K37+AC37)*12*7.57%)*SUM(Fasering!$D$5:$D$7)</f>
        <v>1118.8288482742871</v>
      </c>
      <c r="AR37" s="9">
        <f>($AK$7+(L37+AD37)*12*7.57%)*SUM(Fasering!$D$5:$D$8)</f>
        <v>1741.6098929833622</v>
      </c>
      <c r="AS37" s="9">
        <f>($AK$7+(M37+AE37)*12*7.57%)*SUM(Fasering!$D$5:$D$9)</f>
        <v>2479.2107689789586</v>
      </c>
      <c r="AT37" s="9">
        <f>($AK$7+(N37+AF37)*12*7.57%)*SUM(Fasering!$D$5:$D$10)</f>
        <v>3329.5864563049108</v>
      </c>
      <c r="AU37" s="87">
        <f>($AK$7+(O37+AG37)*12*7.57%)*SUM(Fasering!$D$5:$D$11)</f>
        <v>4296.5688785248012</v>
      </c>
    </row>
    <row r="38" spans="1:47" x14ac:dyDescent="0.3">
      <c r="A38" s="33">
        <f t="shared" si="8"/>
        <v>24</v>
      </c>
      <c r="B38" s="126">
        <v>44853.25</v>
      </c>
      <c r="C38" s="127"/>
      <c r="D38" s="126">
        <f t="shared" si="0"/>
        <v>56882.891649999998</v>
      </c>
      <c r="E38" s="128">
        <f t="shared" si="1"/>
        <v>1410.0900510412766</v>
      </c>
      <c r="F38" s="126">
        <f t="shared" si="2"/>
        <v>4740.2409708333334</v>
      </c>
      <c r="G38" s="128">
        <f t="shared" si="3"/>
        <v>117.50750425343973</v>
      </c>
      <c r="H38" s="46">
        <f>'L4'!$H$10</f>
        <v>1609.3</v>
      </c>
      <c r="I38" s="46">
        <f>GEW!$E$12+($F38-GEW!$E$12)*SUM(Fasering!$D$5)</f>
        <v>1716.7792493333334</v>
      </c>
      <c r="J38" s="46">
        <f>GEW!$E$12+($F38-GEW!$E$12)*SUM(Fasering!$D$5:$D$6)</f>
        <v>2498.5366762623935</v>
      </c>
      <c r="K38" s="46">
        <f>GEW!$E$12+($F38-GEW!$E$12)*SUM(Fasering!$D$5:$D$7)</f>
        <v>2947.0792009645161</v>
      </c>
      <c r="L38" s="46">
        <f>GEW!$E$12+($F38-GEW!$E$12)*SUM(Fasering!$D$5:$D$8)</f>
        <v>3395.6217256666387</v>
      </c>
      <c r="M38" s="46">
        <f>GEW!$E$12+($F38-GEW!$E$12)*SUM(Fasering!$D$5:$D$9)</f>
        <v>3844.1642503687617</v>
      </c>
      <c r="N38" s="46">
        <f>GEW!$E$12+($F38-GEW!$E$12)*SUM(Fasering!$D$5:$D$10)</f>
        <v>4291.6984461312104</v>
      </c>
      <c r="O38" s="76">
        <f>GEW!$E$12+($F38-GEW!$E$12)*SUM(Fasering!$D$5:$D$11)</f>
        <v>4740.2409708333334</v>
      </c>
      <c r="P38" s="126">
        <f t="shared" si="4"/>
        <v>0</v>
      </c>
      <c r="Q38" s="128">
        <f t="shared" si="5"/>
        <v>0</v>
      </c>
      <c r="R38" s="46">
        <f>$P38*SUM(Fasering!$D$5)</f>
        <v>0</v>
      </c>
      <c r="S38" s="46">
        <f>$P38*SUM(Fasering!$D$5:$D$6)</f>
        <v>0</v>
      </c>
      <c r="T38" s="46">
        <f>$P38*SUM(Fasering!$D$5:$D$7)</f>
        <v>0</v>
      </c>
      <c r="U38" s="46">
        <f>$P38*SUM(Fasering!$D$5:$D$8)</f>
        <v>0</v>
      </c>
      <c r="V38" s="46">
        <f>$P38*SUM(Fasering!$D$5:$D$9)</f>
        <v>0</v>
      </c>
      <c r="W38" s="46">
        <f>$P38*SUM(Fasering!$D$5:$D$10)</f>
        <v>0</v>
      </c>
      <c r="X38" s="76">
        <f>$P38*SUM(Fasering!$D$5:$D$11)</f>
        <v>0</v>
      </c>
      <c r="Y38" s="126">
        <f t="shared" si="6"/>
        <v>0</v>
      </c>
      <c r="Z38" s="128">
        <f t="shared" si="7"/>
        <v>0</v>
      </c>
      <c r="AA38" s="75">
        <f>$Y38*SUM(Fasering!$D$5)</f>
        <v>0</v>
      </c>
      <c r="AB38" s="46">
        <f>$Y38*SUM(Fasering!$D$5:$D$6)</f>
        <v>0</v>
      </c>
      <c r="AC38" s="46">
        <f>$Y38*SUM(Fasering!$D$5:$D$7)</f>
        <v>0</v>
      </c>
      <c r="AD38" s="46">
        <f>$Y38*SUM(Fasering!$D$5:$D$8)</f>
        <v>0</v>
      </c>
      <c r="AE38" s="46">
        <f>$Y38*SUM(Fasering!$D$5:$D$9)</f>
        <v>0</v>
      </c>
      <c r="AF38" s="46">
        <f>$Y38*SUM(Fasering!$D$5:$D$10)</f>
        <v>0</v>
      </c>
      <c r="AG38" s="76">
        <f>$Y38*SUM(Fasering!$D$5:$D$11)</f>
        <v>0</v>
      </c>
      <c r="AH38" s="5">
        <f>($AK$7+(I38+R38)*12*7.57%)*SUM(Fasering!$D$5)</f>
        <v>0</v>
      </c>
      <c r="AI38" s="9">
        <f>($AK$7+(J38+S38)*12*7.57%)*SUM(Fasering!$D$5:$D$6)</f>
        <v>620.09538964911565</v>
      </c>
      <c r="AJ38" s="9">
        <f>($AK$7+(K38+T38)*12*7.57%)*SUM(Fasering!$D$5:$D$7)</f>
        <v>1141.6834694952438</v>
      </c>
      <c r="AK38" s="9">
        <f>($AK$7+(L38+U38)*12*7.57%)*SUM(Fasering!$D$5:$D$8)</f>
        <v>1784.166981785731</v>
      </c>
      <c r="AL38" s="9">
        <f>($AK$7+(M38+V38)*12*7.57%)*SUM(Fasering!$D$5:$D$9)</f>
        <v>2547.5459265205777</v>
      </c>
      <c r="AM38" s="9">
        <f>($AK$7+(N38+W38)*12*7.57%)*SUM(Fasering!$D$5:$D$10)</f>
        <v>3429.6968626539747</v>
      </c>
      <c r="AN38" s="87">
        <f>($AK$7+(O38+X38)*12*7.57%)*SUM(Fasering!$D$5:$D$11)</f>
        <v>4434.5948979050008</v>
      </c>
      <c r="AO38" s="5">
        <f>($AK$7+(I38+AA38)*12*7.57%)*SUM(Fasering!$D$5)</f>
        <v>0</v>
      </c>
      <c r="AP38" s="9">
        <f>($AK$7+(J38+AB38)*12*7.57%)*SUM(Fasering!$D$5:$D$6)</f>
        <v>620.09538964911565</v>
      </c>
      <c r="AQ38" s="9">
        <f>($AK$7+(K38+AC38)*12*7.57%)*SUM(Fasering!$D$5:$D$7)</f>
        <v>1141.6834694952438</v>
      </c>
      <c r="AR38" s="9">
        <f>($AK$7+(L38+AD38)*12*7.57%)*SUM(Fasering!$D$5:$D$8)</f>
        <v>1784.166981785731</v>
      </c>
      <c r="AS38" s="9">
        <f>($AK$7+(M38+AE38)*12*7.57%)*SUM(Fasering!$D$5:$D$9)</f>
        <v>2547.5459265205777</v>
      </c>
      <c r="AT38" s="9">
        <f>($AK$7+(N38+AF38)*12*7.57%)*SUM(Fasering!$D$5:$D$10)</f>
        <v>3429.6968626539747</v>
      </c>
      <c r="AU38" s="87">
        <f>($AK$7+(O38+AG38)*12*7.57%)*SUM(Fasering!$D$5:$D$11)</f>
        <v>4434.5948979050008</v>
      </c>
    </row>
    <row r="39" spans="1:47" x14ac:dyDescent="0.3">
      <c r="A39" s="33">
        <f t="shared" si="8"/>
        <v>25</v>
      </c>
      <c r="B39" s="126">
        <v>44853.25</v>
      </c>
      <c r="C39" s="127"/>
      <c r="D39" s="126">
        <f t="shared" si="0"/>
        <v>56882.891649999998</v>
      </c>
      <c r="E39" s="128">
        <f t="shared" si="1"/>
        <v>1410.0900510412766</v>
      </c>
      <c r="F39" s="126">
        <f t="shared" si="2"/>
        <v>4740.2409708333334</v>
      </c>
      <c r="G39" s="128">
        <f t="shared" si="3"/>
        <v>117.50750425343973</v>
      </c>
      <c r="H39" s="46">
        <f>'L4'!$H$10</f>
        <v>1609.3</v>
      </c>
      <c r="I39" s="46">
        <f>GEW!$E$12+($F39-GEW!$E$12)*SUM(Fasering!$D$5)</f>
        <v>1716.7792493333334</v>
      </c>
      <c r="J39" s="46">
        <f>GEW!$E$12+($F39-GEW!$E$12)*SUM(Fasering!$D$5:$D$6)</f>
        <v>2498.5366762623935</v>
      </c>
      <c r="K39" s="46">
        <f>GEW!$E$12+($F39-GEW!$E$12)*SUM(Fasering!$D$5:$D$7)</f>
        <v>2947.0792009645161</v>
      </c>
      <c r="L39" s="46">
        <f>GEW!$E$12+($F39-GEW!$E$12)*SUM(Fasering!$D$5:$D$8)</f>
        <v>3395.6217256666387</v>
      </c>
      <c r="M39" s="46">
        <f>GEW!$E$12+($F39-GEW!$E$12)*SUM(Fasering!$D$5:$D$9)</f>
        <v>3844.1642503687617</v>
      </c>
      <c r="N39" s="46">
        <f>GEW!$E$12+($F39-GEW!$E$12)*SUM(Fasering!$D$5:$D$10)</f>
        <v>4291.6984461312104</v>
      </c>
      <c r="O39" s="76">
        <f>GEW!$E$12+($F39-GEW!$E$12)*SUM(Fasering!$D$5:$D$11)</f>
        <v>4740.2409708333334</v>
      </c>
      <c r="P39" s="126">
        <f t="shared" si="4"/>
        <v>0</v>
      </c>
      <c r="Q39" s="128">
        <f t="shared" si="5"/>
        <v>0</v>
      </c>
      <c r="R39" s="46">
        <f>$P39*SUM(Fasering!$D$5)</f>
        <v>0</v>
      </c>
      <c r="S39" s="46">
        <f>$P39*SUM(Fasering!$D$5:$D$6)</f>
        <v>0</v>
      </c>
      <c r="T39" s="46">
        <f>$P39*SUM(Fasering!$D$5:$D$7)</f>
        <v>0</v>
      </c>
      <c r="U39" s="46">
        <f>$P39*SUM(Fasering!$D$5:$D$8)</f>
        <v>0</v>
      </c>
      <c r="V39" s="46">
        <f>$P39*SUM(Fasering!$D$5:$D$9)</f>
        <v>0</v>
      </c>
      <c r="W39" s="46">
        <f>$P39*SUM(Fasering!$D$5:$D$10)</f>
        <v>0</v>
      </c>
      <c r="X39" s="76">
        <f>$P39*SUM(Fasering!$D$5:$D$11)</f>
        <v>0</v>
      </c>
      <c r="Y39" s="126">
        <f t="shared" si="6"/>
        <v>0</v>
      </c>
      <c r="Z39" s="128">
        <f t="shared" si="7"/>
        <v>0</v>
      </c>
      <c r="AA39" s="75">
        <f>$Y39*SUM(Fasering!$D$5)</f>
        <v>0</v>
      </c>
      <c r="AB39" s="46">
        <f>$Y39*SUM(Fasering!$D$5:$D$6)</f>
        <v>0</v>
      </c>
      <c r="AC39" s="46">
        <f>$Y39*SUM(Fasering!$D$5:$D$7)</f>
        <v>0</v>
      </c>
      <c r="AD39" s="46">
        <f>$Y39*SUM(Fasering!$D$5:$D$8)</f>
        <v>0</v>
      </c>
      <c r="AE39" s="46">
        <f>$Y39*SUM(Fasering!$D$5:$D$9)</f>
        <v>0</v>
      </c>
      <c r="AF39" s="46">
        <f>$Y39*SUM(Fasering!$D$5:$D$10)</f>
        <v>0</v>
      </c>
      <c r="AG39" s="76">
        <f>$Y39*SUM(Fasering!$D$5:$D$11)</f>
        <v>0</v>
      </c>
      <c r="AH39" s="5">
        <f>($AK$7+(I39+R39)*12*7.57%)*SUM(Fasering!$D$5)</f>
        <v>0</v>
      </c>
      <c r="AI39" s="9">
        <f>($AK$7+(J39+S39)*12*7.57%)*SUM(Fasering!$D$5:$D$6)</f>
        <v>620.09538964911565</v>
      </c>
      <c r="AJ39" s="9">
        <f>($AK$7+(K39+T39)*12*7.57%)*SUM(Fasering!$D$5:$D$7)</f>
        <v>1141.6834694952438</v>
      </c>
      <c r="AK39" s="9">
        <f>($AK$7+(L39+U39)*12*7.57%)*SUM(Fasering!$D$5:$D$8)</f>
        <v>1784.166981785731</v>
      </c>
      <c r="AL39" s="9">
        <f>($AK$7+(M39+V39)*12*7.57%)*SUM(Fasering!$D$5:$D$9)</f>
        <v>2547.5459265205777</v>
      </c>
      <c r="AM39" s="9">
        <f>($AK$7+(N39+W39)*12*7.57%)*SUM(Fasering!$D$5:$D$10)</f>
        <v>3429.6968626539747</v>
      </c>
      <c r="AN39" s="87">
        <f>($AK$7+(O39+X39)*12*7.57%)*SUM(Fasering!$D$5:$D$11)</f>
        <v>4434.5948979050008</v>
      </c>
      <c r="AO39" s="5">
        <f>($AK$7+(I39+AA39)*12*7.57%)*SUM(Fasering!$D$5)</f>
        <v>0</v>
      </c>
      <c r="AP39" s="9">
        <f>($AK$7+(J39+AB39)*12*7.57%)*SUM(Fasering!$D$5:$D$6)</f>
        <v>620.09538964911565</v>
      </c>
      <c r="AQ39" s="9">
        <f>($AK$7+(K39+AC39)*12*7.57%)*SUM(Fasering!$D$5:$D$7)</f>
        <v>1141.6834694952438</v>
      </c>
      <c r="AR39" s="9">
        <f>($AK$7+(L39+AD39)*12*7.57%)*SUM(Fasering!$D$5:$D$8)</f>
        <v>1784.166981785731</v>
      </c>
      <c r="AS39" s="9">
        <f>($AK$7+(M39+AE39)*12*7.57%)*SUM(Fasering!$D$5:$D$9)</f>
        <v>2547.5459265205777</v>
      </c>
      <c r="AT39" s="9">
        <f>($AK$7+(N39+AF39)*12*7.57%)*SUM(Fasering!$D$5:$D$10)</f>
        <v>3429.6968626539747</v>
      </c>
      <c r="AU39" s="87">
        <f>($AK$7+(O39+AG39)*12*7.57%)*SUM(Fasering!$D$5:$D$11)</f>
        <v>4434.5948979050008</v>
      </c>
    </row>
    <row r="40" spans="1:47" x14ac:dyDescent="0.3">
      <c r="A40" s="33">
        <f t="shared" si="8"/>
        <v>26</v>
      </c>
      <c r="B40" s="126">
        <v>44853.25</v>
      </c>
      <c r="C40" s="127"/>
      <c r="D40" s="126">
        <f t="shared" si="0"/>
        <v>56882.891649999998</v>
      </c>
      <c r="E40" s="128">
        <f t="shared" si="1"/>
        <v>1410.0900510412766</v>
      </c>
      <c r="F40" s="126">
        <f t="shared" si="2"/>
        <v>4740.2409708333334</v>
      </c>
      <c r="G40" s="128">
        <f t="shared" si="3"/>
        <v>117.50750425343973</v>
      </c>
      <c r="H40" s="46">
        <f>'L4'!$H$10</f>
        <v>1609.3</v>
      </c>
      <c r="I40" s="46">
        <f>GEW!$E$12+($F40-GEW!$E$12)*SUM(Fasering!$D$5)</f>
        <v>1716.7792493333334</v>
      </c>
      <c r="J40" s="46">
        <f>GEW!$E$12+($F40-GEW!$E$12)*SUM(Fasering!$D$5:$D$6)</f>
        <v>2498.5366762623935</v>
      </c>
      <c r="K40" s="46">
        <f>GEW!$E$12+($F40-GEW!$E$12)*SUM(Fasering!$D$5:$D$7)</f>
        <v>2947.0792009645161</v>
      </c>
      <c r="L40" s="46">
        <f>GEW!$E$12+($F40-GEW!$E$12)*SUM(Fasering!$D$5:$D$8)</f>
        <v>3395.6217256666387</v>
      </c>
      <c r="M40" s="46">
        <f>GEW!$E$12+($F40-GEW!$E$12)*SUM(Fasering!$D$5:$D$9)</f>
        <v>3844.1642503687617</v>
      </c>
      <c r="N40" s="46">
        <f>GEW!$E$12+($F40-GEW!$E$12)*SUM(Fasering!$D$5:$D$10)</f>
        <v>4291.6984461312104</v>
      </c>
      <c r="O40" s="76">
        <f>GEW!$E$12+($F40-GEW!$E$12)*SUM(Fasering!$D$5:$D$11)</f>
        <v>4740.2409708333334</v>
      </c>
      <c r="P40" s="126">
        <f t="shared" si="4"/>
        <v>0</v>
      </c>
      <c r="Q40" s="128">
        <f t="shared" si="5"/>
        <v>0</v>
      </c>
      <c r="R40" s="46">
        <f>$P40*SUM(Fasering!$D$5)</f>
        <v>0</v>
      </c>
      <c r="S40" s="46">
        <f>$P40*SUM(Fasering!$D$5:$D$6)</f>
        <v>0</v>
      </c>
      <c r="T40" s="46">
        <f>$P40*SUM(Fasering!$D$5:$D$7)</f>
        <v>0</v>
      </c>
      <c r="U40" s="46">
        <f>$P40*SUM(Fasering!$D$5:$D$8)</f>
        <v>0</v>
      </c>
      <c r="V40" s="46">
        <f>$P40*SUM(Fasering!$D$5:$D$9)</f>
        <v>0</v>
      </c>
      <c r="W40" s="46">
        <f>$P40*SUM(Fasering!$D$5:$D$10)</f>
        <v>0</v>
      </c>
      <c r="X40" s="76">
        <f>$P40*SUM(Fasering!$D$5:$D$11)</f>
        <v>0</v>
      </c>
      <c r="Y40" s="126">
        <f t="shared" si="6"/>
        <v>0</v>
      </c>
      <c r="Z40" s="128">
        <f t="shared" si="7"/>
        <v>0</v>
      </c>
      <c r="AA40" s="75">
        <f>$Y40*SUM(Fasering!$D$5)</f>
        <v>0</v>
      </c>
      <c r="AB40" s="46">
        <f>$Y40*SUM(Fasering!$D$5:$D$6)</f>
        <v>0</v>
      </c>
      <c r="AC40" s="46">
        <f>$Y40*SUM(Fasering!$D$5:$D$7)</f>
        <v>0</v>
      </c>
      <c r="AD40" s="46">
        <f>$Y40*SUM(Fasering!$D$5:$D$8)</f>
        <v>0</v>
      </c>
      <c r="AE40" s="46">
        <f>$Y40*SUM(Fasering!$D$5:$D$9)</f>
        <v>0</v>
      </c>
      <c r="AF40" s="46">
        <f>$Y40*SUM(Fasering!$D$5:$D$10)</f>
        <v>0</v>
      </c>
      <c r="AG40" s="76">
        <f>$Y40*SUM(Fasering!$D$5:$D$11)</f>
        <v>0</v>
      </c>
      <c r="AH40" s="5">
        <f>($AK$7+(I40+R40)*12*7.57%)*SUM(Fasering!$D$5)</f>
        <v>0</v>
      </c>
      <c r="AI40" s="9">
        <f>($AK$7+(J40+S40)*12*7.57%)*SUM(Fasering!$D$5:$D$6)</f>
        <v>620.09538964911565</v>
      </c>
      <c r="AJ40" s="9">
        <f>($AK$7+(K40+T40)*12*7.57%)*SUM(Fasering!$D$5:$D$7)</f>
        <v>1141.6834694952438</v>
      </c>
      <c r="AK40" s="9">
        <f>($AK$7+(L40+U40)*12*7.57%)*SUM(Fasering!$D$5:$D$8)</f>
        <v>1784.166981785731</v>
      </c>
      <c r="AL40" s="9">
        <f>($AK$7+(M40+V40)*12*7.57%)*SUM(Fasering!$D$5:$D$9)</f>
        <v>2547.5459265205777</v>
      </c>
      <c r="AM40" s="9">
        <f>($AK$7+(N40+W40)*12*7.57%)*SUM(Fasering!$D$5:$D$10)</f>
        <v>3429.6968626539747</v>
      </c>
      <c r="AN40" s="87">
        <f>($AK$7+(O40+X40)*12*7.57%)*SUM(Fasering!$D$5:$D$11)</f>
        <v>4434.5948979050008</v>
      </c>
      <c r="AO40" s="5">
        <f>($AK$7+(I40+AA40)*12*7.57%)*SUM(Fasering!$D$5)</f>
        <v>0</v>
      </c>
      <c r="AP40" s="9">
        <f>($AK$7+(J40+AB40)*12*7.57%)*SUM(Fasering!$D$5:$D$6)</f>
        <v>620.09538964911565</v>
      </c>
      <c r="AQ40" s="9">
        <f>($AK$7+(K40+AC40)*12*7.57%)*SUM(Fasering!$D$5:$D$7)</f>
        <v>1141.6834694952438</v>
      </c>
      <c r="AR40" s="9">
        <f>($AK$7+(L40+AD40)*12*7.57%)*SUM(Fasering!$D$5:$D$8)</f>
        <v>1784.166981785731</v>
      </c>
      <c r="AS40" s="9">
        <f>($AK$7+(M40+AE40)*12*7.57%)*SUM(Fasering!$D$5:$D$9)</f>
        <v>2547.5459265205777</v>
      </c>
      <c r="AT40" s="9">
        <f>($AK$7+(N40+AF40)*12*7.57%)*SUM(Fasering!$D$5:$D$10)</f>
        <v>3429.6968626539747</v>
      </c>
      <c r="AU40" s="87">
        <f>($AK$7+(O40+AG40)*12*7.57%)*SUM(Fasering!$D$5:$D$11)</f>
        <v>4434.5948979050008</v>
      </c>
    </row>
    <row r="41" spans="1:47" x14ac:dyDescent="0.3">
      <c r="A41" s="33">
        <f t="shared" si="8"/>
        <v>27</v>
      </c>
      <c r="B41" s="126">
        <v>44853.25</v>
      </c>
      <c r="C41" s="127"/>
      <c r="D41" s="126">
        <f t="shared" si="0"/>
        <v>56882.891649999998</v>
      </c>
      <c r="E41" s="128">
        <f t="shared" si="1"/>
        <v>1410.0900510412766</v>
      </c>
      <c r="F41" s="126">
        <f t="shared" si="2"/>
        <v>4740.2409708333334</v>
      </c>
      <c r="G41" s="128">
        <f t="shared" si="3"/>
        <v>117.50750425343973</v>
      </c>
      <c r="H41" s="46">
        <f>'L4'!$H$10</f>
        <v>1609.3</v>
      </c>
      <c r="I41" s="46">
        <f>GEW!$E$12+($F41-GEW!$E$12)*SUM(Fasering!$D$5)</f>
        <v>1716.7792493333334</v>
      </c>
      <c r="J41" s="46">
        <f>GEW!$E$12+($F41-GEW!$E$12)*SUM(Fasering!$D$5:$D$6)</f>
        <v>2498.5366762623935</v>
      </c>
      <c r="K41" s="46">
        <f>GEW!$E$12+($F41-GEW!$E$12)*SUM(Fasering!$D$5:$D$7)</f>
        <v>2947.0792009645161</v>
      </c>
      <c r="L41" s="46">
        <f>GEW!$E$12+($F41-GEW!$E$12)*SUM(Fasering!$D$5:$D$8)</f>
        <v>3395.6217256666387</v>
      </c>
      <c r="M41" s="46">
        <f>GEW!$E$12+($F41-GEW!$E$12)*SUM(Fasering!$D$5:$D$9)</f>
        <v>3844.1642503687617</v>
      </c>
      <c r="N41" s="46">
        <f>GEW!$E$12+($F41-GEW!$E$12)*SUM(Fasering!$D$5:$D$10)</f>
        <v>4291.6984461312104</v>
      </c>
      <c r="O41" s="76">
        <f>GEW!$E$12+($F41-GEW!$E$12)*SUM(Fasering!$D$5:$D$11)</f>
        <v>4740.2409708333334</v>
      </c>
      <c r="P41" s="126">
        <f t="shared" si="4"/>
        <v>0</v>
      </c>
      <c r="Q41" s="128">
        <f t="shared" si="5"/>
        <v>0</v>
      </c>
      <c r="R41" s="46">
        <f>$P41*SUM(Fasering!$D$5)</f>
        <v>0</v>
      </c>
      <c r="S41" s="46">
        <f>$P41*SUM(Fasering!$D$5:$D$6)</f>
        <v>0</v>
      </c>
      <c r="T41" s="46">
        <f>$P41*SUM(Fasering!$D$5:$D$7)</f>
        <v>0</v>
      </c>
      <c r="U41" s="46">
        <f>$P41*SUM(Fasering!$D$5:$D$8)</f>
        <v>0</v>
      </c>
      <c r="V41" s="46">
        <f>$P41*SUM(Fasering!$D$5:$D$9)</f>
        <v>0</v>
      </c>
      <c r="W41" s="46">
        <f>$P41*SUM(Fasering!$D$5:$D$10)</f>
        <v>0</v>
      </c>
      <c r="X41" s="76">
        <f>$P41*SUM(Fasering!$D$5:$D$11)</f>
        <v>0</v>
      </c>
      <c r="Y41" s="126">
        <f t="shared" si="6"/>
        <v>0</v>
      </c>
      <c r="Z41" s="128">
        <f t="shared" si="7"/>
        <v>0</v>
      </c>
      <c r="AA41" s="75">
        <f>$Y41*SUM(Fasering!$D$5)</f>
        <v>0</v>
      </c>
      <c r="AB41" s="46">
        <f>$Y41*SUM(Fasering!$D$5:$D$6)</f>
        <v>0</v>
      </c>
      <c r="AC41" s="46">
        <f>$Y41*SUM(Fasering!$D$5:$D$7)</f>
        <v>0</v>
      </c>
      <c r="AD41" s="46">
        <f>$Y41*SUM(Fasering!$D$5:$D$8)</f>
        <v>0</v>
      </c>
      <c r="AE41" s="46">
        <f>$Y41*SUM(Fasering!$D$5:$D$9)</f>
        <v>0</v>
      </c>
      <c r="AF41" s="46">
        <f>$Y41*SUM(Fasering!$D$5:$D$10)</f>
        <v>0</v>
      </c>
      <c r="AG41" s="76">
        <f>$Y41*SUM(Fasering!$D$5:$D$11)</f>
        <v>0</v>
      </c>
      <c r="AH41" s="5">
        <f>($AK$7+(I41+R41)*12*7.57%)*SUM(Fasering!$D$5)</f>
        <v>0</v>
      </c>
      <c r="AI41" s="9">
        <f>($AK$7+(J41+S41)*12*7.57%)*SUM(Fasering!$D$5:$D$6)</f>
        <v>620.09538964911565</v>
      </c>
      <c r="AJ41" s="9">
        <f>($AK$7+(K41+T41)*12*7.57%)*SUM(Fasering!$D$5:$D$7)</f>
        <v>1141.6834694952438</v>
      </c>
      <c r="AK41" s="9">
        <f>($AK$7+(L41+U41)*12*7.57%)*SUM(Fasering!$D$5:$D$8)</f>
        <v>1784.166981785731</v>
      </c>
      <c r="AL41" s="9">
        <f>($AK$7+(M41+V41)*12*7.57%)*SUM(Fasering!$D$5:$D$9)</f>
        <v>2547.5459265205777</v>
      </c>
      <c r="AM41" s="9">
        <f>($AK$7+(N41+W41)*12*7.57%)*SUM(Fasering!$D$5:$D$10)</f>
        <v>3429.6968626539747</v>
      </c>
      <c r="AN41" s="87">
        <f>($AK$7+(O41+X41)*12*7.57%)*SUM(Fasering!$D$5:$D$11)</f>
        <v>4434.5948979050008</v>
      </c>
      <c r="AO41" s="5">
        <f>($AK$7+(I41+AA41)*12*7.57%)*SUM(Fasering!$D$5)</f>
        <v>0</v>
      </c>
      <c r="AP41" s="9">
        <f>($AK$7+(J41+AB41)*12*7.57%)*SUM(Fasering!$D$5:$D$6)</f>
        <v>620.09538964911565</v>
      </c>
      <c r="AQ41" s="9">
        <f>($AK$7+(K41+AC41)*12*7.57%)*SUM(Fasering!$D$5:$D$7)</f>
        <v>1141.6834694952438</v>
      </c>
      <c r="AR41" s="9">
        <f>($AK$7+(L41+AD41)*12*7.57%)*SUM(Fasering!$D$5:$D$8)</f>
        <v>1784.166981785731</v>
      </c>
      <c r="AS41" s="9">
        <f>($AK$7+(M41+AE41)*12*7.57%)*SUM(Fasering!$D$5:$D$9)</f>
        <v>2547.5459265205777</v>
      </c>
      <c r="AT41" s="9">
        <f>($AK$7+(N41+AF41)*12*7.57%)*SUM(Fasering!$D$5:$D$10)</f>
        <v>3429.6968626539747</v>
      </c>
      <c r="AU41" s="87">
        <f>($AK$7+(O41+AG41)*12*7.57%)*SUM(Fasering!$D$5:$D$11)</f>
        <v>4434.5948979050008</v>
      </c>
    </row>
    <row r="42" spans="1:47" x14ac:dyDescent="0.3">
      <c r="A42" s="36"/>
      <c r="B42" s="129"/>
      <c r="C42" s="130"/>
      <c r="D42" s="129"/>
      <c r="E42" s="130"/>
      <c r="F42" s="129"/>
      <c r="G42" s="130"/>
      <c r="H42" s="47"/>
      <c r="I42" s="47"/>
      <c r="J42" s="47"/>
      <c r="K42" s="47"/>
      <c r="L42" s="47"/>
      <c r="M42" s="47"/>
      <c r="N42" s="47"/>
      <c r="O42" s="74"/>
      <c r="P42" s="129"/>
      <c r="Q42" s="130"/>
      <c r="R42" s="47"/>
      <c r="S42" s="47"/>
      <c r="T42" s="47"/>
      <c r="U42" s="47"/>
      <c r="V42" s="47"/>
      <c r="W42" s="47"/>
      <c r="X42" s="74"/>
      <c r="Y42" s="129"/>
      <c r="Z42" s="130"/>
      <c r="AA42" s="73"/>
      <c r="AB42" s="47"/>
      <c r="AC42" s="47"/>
      <c r="AD42" s="47"/>
      <c r="AE42" s="47"/>
      <c r="AF42" s="47"/>
      <c r="AG42" s="74"/>
      <c r="AH42" s="88"/>
      <c r="AI42" s="89"/>
      <c r="AJ42" s="89"/>
      <c r="AK42" s="89"/>
      <c r="AL42" s="89"/>
      <c r="AM42" s="89"/>
      <c r="AN42" s="90"/>
      <c r="AO42" s="88"/>
      <c r="AP42" s="89"/>
      <c r="AQ42" s="89"/>
      <c r="AR42" s="89"/>
      <c r="AS42" s="89"/>
      <c r="AT42" s="89"/>
      <c r="AU42" s="90"/>
    </row>
  </sheetData>
  <mergeCells count="169">
    <mergeCell ref="AH10:AN10"/>
    <mergeCell ref="AO10:AU10"/>
    <mergeCell ref="AA10:AG10"/>
    <mergeCell ref="B11:C11"/>
    <mergeCell ref="D11:E11"/>
    <mergeCell ref="F11:G11"/>
    <mergeCell ref="P11:Q11"/>
    <mergeCell ref="Y11:Z11"/>
    <mergeCell ref="B10:E10"/>
    <mergeCell ref="F10:G10"/>
    <mergeCell ref="P10:Q10"/>
    <mergeCell ref="R10:X10"/>
    <mergeCell ref="Y10:Z10"/>
    <mergeCell ref="H10:O10"/>
    <mergeCell ref="B12:C12"/>
    <mergeCell ref="D12:E12"/>
    <mergeCell ref="F12:G12"/>
    <mergeCell ref="P12:Q12"/>
    <mergeCell ref="Y12:Z12"/>
    <mergeCell ref="B13:C13"/>
    <mergeCell ref="D13:E13"/>
    <mergeCell ref="F13:G13"/>
    <mergeCell ref="P13:Q13"/>
    <mergeCell ref="Y13:Z13"/>
    <mergeCell ref="B14:C14"/>
    <mergeCell ref="D14:E14"/>
    <mergeCell ref="F14:G14"/>
    <mergeCell ref="P14:Q14"/>
    <mergeCell ref="Y14:Z14"/>
    <mergeCell ref="B15:C15"/>
    <mergeCell ref="D15:E15"/>
    <mergeCell ref="F15:G15"/>
    <mergeCell ref="P15:Q15"/>
    <mergeCell ref="Y15:Z15"/>
    <mergeCell ref="B16:C16"/>
    <mergeCell ref="D16:E16"/>
    <mergeCell ref="F16:G16"/>
    <mergeCell ref="P16:Q16"/>
    <mergeCell ref="Y16:Z16"/>
    <mergeCell ref="B17:C17"/>
    <mergeCell ref="D17:E17"/>
    <mergeCell ref="F17:G17"/>
    <mergeCell ref="P17:Q17"/>
    <mergeCell ref="Y17:Z17"/>
    <mergeCell ref="B18:C18"/>
    <mergeCell ref="D18:E18"/>
    <mergeCell ref="F18:G18"/>
    <mergeCell ref="P18:Q18"/>
    <mergeCell ref="Y18:Z18"/>
    <mergeCell ref="B19:C19"/>
    <mergeCell ref="D19:E19"/>
    <mergeCell ref="F19:G19"/>
    <mergeCell ref="P19:Q19"/>
    <mergeCell ref="Y19:Z19"/>
    <mergeCell ref="B20:C20"/>
    <mergeCell ref="D20:E20"/>
    <mergeCell ref="F20:G20"/>
    <mergeCell ref="P20:Q20"/>
    <mergeCell ref="Y20:Z20"/>
    <mergeCell ref="B21:C21"/>
    <mergeCell ref="D21:E21"/>
    <mergeCell ref="F21:G21"/>
    <mergeCell ref="P21:Q21"/>
    <mergeCell ref="Y21:Z21"/>
    <mergeCell ref="B22:C22"/>
    <mergeCell ref="D22:E22"/>
    <mergeCell ref="F22:G22"/>
    <mergeCell ref="P22:Q22"/>
    <mergeCell ref="Y22:Z22"/>
    <mergeCell ref="B23:C23"/>
    <mergeCell ref="D23:E23"/>
    <mergeCell ref="F23:G23"/>
    <mergeCell ref="P23:Q23"/>
    <mergeCell ref="Y23:Z23"/>
    <mergeCell ref="B24:C24"/>
    <mergeCell ref="D24:E24"/>
    <mergeCell ref="F24:G24"/>
    <mergeCell ref="P24:Q24"/>
    <mergeCell ref="Y24:Z24"/>
    <mergeCell ref="B25:C25"/>
    <mergeCell ref="D25:E25"/>
    <mergeCell ref="F25:G25"/>
    <mergeCell ref="P25:Q25"/>
    <mergeCell ref="Y25:Z25"/>
    <mergeCell ref="B26:C26"/>
    <mergeCell ref="D26:E26"/>
    <mergeCell ref="F26:G26"/>
    <mergeCell ref="P26:Q26"/>
    <mergeCell ref="Y26:Z26"/>
    <mergeCell ref="B27:C27"/>
    <mergeCell ref="D27:E27"/>
    <mergeCell ref="F27:G27"/>
    <mergeCell ref="P27:Q27"/>
    <mergeCell ref="Y27:Z27"/>
    <mergeCell ref="B28:C28"/>
    <mergeCell ref="D28:E28"/>
    <mergeCell ref="F28:G28"/>
    <mergeCell ref="P28:Q28"/>
    <mergeCell ref="Y28:Z28"/>
    <mergeCell ref="B29:C29"/>
    <mergeCell ref="D29:E29"/>
    <mergeCell ref="F29:G29"/>
    <mergeCell ref="P29:Q29"/>
    <mergeCell ref="Y29:Z29"/>
    <mergeCell ref="B30:C30"/>
    <mergeCell ref="D30:E30"/>
    <mergeCell ref="F30:G30"/>
    <mergeCell ref="P30:Q30"/>
    <mergeCell ref="Y30:Z30"/>
    <mergeCell ref="B31:C31"/>
    <mergeCell ref="D31:E31"/>
    <mergeCell ref="F31:G31"/>
    <mergeCell ref="P31:Q31"/>
    <mergeCell ref="Y31:Z31"/>
    <mergeCell ref="B32:C32"/>
    <mergeCell ref="D32:E32"/>
    <mergeCell ref="F32:G32"/>
    <mergeCell ref="P32:Q32"/>
    <mergeCell ref="Y32:Z32"/>
    <mergeCell ref="B33:C33"/>
    <mergeCell ref="D33:E33"/>
    <mergeCell ref="F33:G33"/>
    <mergeCell ref="P33:Q33"/>
    <mergeCell ref="Y33:Z33"/>
    <mergeCell ref="B34:C34"/>
    <mergeCell ref="D34:E34"/>
    <mergeCell ref="F34:G34"/>
    <mergeCell ref="P34:Q34"/>
    <mergeCell ref="Y34:Z34"/>
    <mergeCell ref="B35:C35"/>
    <mergeCell ref="D35:E35"/>
    <mergeCell ref="F35:G35"/>
    <mergeCell ref="P35:Q35"/>
    <mergeCell ref="Y35:Z35"/>
    <mergeCell ref="B36:C36"/>
    <mergeCell ref="D36:E36"/>
    <mergeCell ref="F36:G36"/>
    <mergeCell ref="P36:Q36"/>
    <mergeCell ref="Y36:Z36"/>
    <mergeCell ref="B37:C37"/>
    <mergeCell ref="D37:E37"/>
    <mergeCell ref="F37:G37"/>
    <mergeCell ref="P37:Q37"/>
    <mergeCell ref="Y37:Z37"/>
    <mergeCell ref="B38:C38"/>
    <mergeCell ref="D38:E38"/>
    <mergeCell ref="F38:G38"/>
    <mergeCell ref="P38:Q38"/>
    <mergeCell ref="Y38:Z38"/>
    <mergeCell ref="B39:C39"/>
    <mergeCell ref="D39:E39"/>
    <mergeCell ref="F39:G39"/>
    <mergeCell ref="P39:Q39"/>
    <mergeCell ref="Y39:Z39"/>
    <mergeCell ref="B42:C42"/>
    <mergeCell ref="D42:E42"/>
    <mergeCell ref="F42:G42"/>
    <mergeCell ref="P42:Q42"/>
    <mergeCell ref="Y42:Z42"/>
    <mergeCell ref="B40:C40"/>
    <mergeCell ref="D40:E40"/>
    <mergeCell ref="F40:G40"/>
    <mergeCell ref="P40:Q40"/>
    <mergeCell ref="Y40:Z40"/>
    <mergeCell ref="B41:C41"/>
    <mergeCell ref="D41:E41"/>
    <mergeCell ref="F41:G41"/>
    <mergeCell ref="P41:Q41"/>
    <mergeCell ref="Y41:Z41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  <colBreaks count="3" manualBreakCount="3">
    <brk id="15" max="1048575" man="1"/>
    <brk id="24" max="1048575" man="1"/>
    <brk id="33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6"/>
  <sheetViews>
    <sheetView zoomScale="80" zoomScaleNormal="80" workbookViewId="0"/>
  </sheetViews>
  <sheetFormatPr defaultRowHeight="15" x14ac:dyDescent="0.3"/>
  <cols>
    <col min="1" max="1" width="3.375" style="24" bestFit="1" customWidth="1"/>
    <col min="2" max="3" width="7.75" style="24" customWidth="1"/>
    <col min="4" max="4" width="8.875" style="24" bestFit="1" customWidth="1"/>
    <col min="5" max="7" width="7.75" style="24" customWidth="1"/>
    <col min="8" max="15" width="11.25" style="24" customWidth="1"/>
    <col min="16" max="17" width="7.75" style="24" customWidth="1"/>
    <col min="18" max="24" width="11.25" style="24" customWidth="1"/>
    <col min="25" max="26" width="7.75" style="24" customWidth="1"/>
    <col min="27" max="33" width="11.25" style="24" customWidth="1"/>
    <col min="34" max="43" width="11.25" customWidth="1"/>
    <col min="44" max="44" width="11.25" style="24" customWidth="1"/>
    <col min="45" max="47" width="11.25" customWidth="1"/>
  </cols>
  <sheetData>
    <row r="1" spans="1:47" ht="16.5" x14ac:dyDescent="0.3">
      <c r="A1" s="21" t="s">
        <v>68</v>
      </c>
      <c r="B1" s="21" t="s">
        <v>19</v>
      </c>
      <c r="C1" s="21"/>
      <c r="D1" s="21"/>
      <c r="E1" s="71" t="s">
        <v>69</v>
      </c>
      <c r="F1" s="23" t="s">
        <v>70</v>
      </c>
      <c r="G1" s="57"/>
      <c r="H1" s="21"/>
      <c r="I1" s="21"/>
      <c r="L1" s="107">
        <f>D6</f>
        <v>41275</v>
      </c>
      <c r="O1" s="25" t="s">
        <v>71</v>
      </c>
      <c r="AB1"/>
      <c r="AC1"/>
      <c r="AD1"/>
      <c r="AE1"/>
      <c r="AF1"/>
      <c r="AG1"/>
      <c r="AH1" s="81" t="str">
        <f>'L4'!$AH$2</f>
        <v>Berekening eindejaarspremie 2014:</v>
      </c>
      <c r="AR1"/>
    </row>
    <row r="2" spans="1:47" ht="16.5" x14ac:dyDescent="0.3">
      <c r="A2" s="21"/>
      <c r="B2" s="21"/>
      <c r="C2" s="68"/>
      <c r="D2" s="69"/>
      <c r="E2" s="69"/>
      <c r="F2" s="69"/>
      <c r="G2" s="69"/>
      <c r="H2" s="68"/>
      <c r="I2" s="68"/>
      <c r="J2" s="69"/>
      <c r="K2" s="70"/>
      <c r="L2" s="70"/>
      <c r="N2" s="24" t="s">
        <v>22</v>
      </c>
      <c r="O2" s="26">
        <f>'L4'!O4</f>
        <v>1.2682</v>
      </c>
      <c r="AH2" s="82" t="s">
        <v>169</v>
      </c>
      <c r="AK2" s="83">
        <f>'L4'!$AK$3</f>
        <v>128.56</v>
      </c>
      <c r="AR2"/>
    </row>
    <row r="3" spans="1:47" ht="17.25" x14ac:dyDescent="0.35">
      <c r="A3" s="21"/>
      <c r="B3" s="21"/>
      <c r="C3" s="21"/>
      <c r="D3" s="21"/>
      <c r="E3" s="27"/>
      <c r="F3" s="28"/>
      <c r="G3" s="21"/>
      <c r="H3" s="21"/>
      <c r="I3" s="21"/>
      <c r="J3" s="21"/>
      <c r="K3" s="21"/>
      <c r="L3" s="21"/>
      <c r="M3" s="21"/>
      <c r="N3" s="21"/>
      <c r="O3" s="21"/>
      <c r="P3" s="21"/>
      <c r="AH3" s="82" t="s">
        <v>72</v>
      </c>
    </row>
    <row r="4" spans="1:47" x14ac:dyDescent="0.3">
      <c r="A4" s="29"/>
      <c r="B4" s="135" t="s">
        <v>23</v>
      </c>
      <c r="C4" s="150"/>
      <c r="D4" s="150"/>
      <c r="E4" s="136"/>
      <c r="F4" s="135" t="s">
        <v>24</v>
      </c>
      <c r="G4" s="136"/>
      <c r="H4" s="147" t="s">
        <v>39</v>
      </c>
      <c r="I4" s="148"/>
      <c r="J4" s="148"/>
      <c r="K4" s="148"/>
      <c r="L4" s="148"/>
      <c r="M4" s="148"/>
      <c r="N4" s="148"/>
      <c r="O4" s="149"/>
      <c r="P4" s="135" t="s">
        <v>25</v>
      </c>
      <c r="Q4" s="138"/>
      <c r="R4" s="147" t="s">
        <v>40</v>
      </c>
      <c r="S4" s="148"/>
      <c r="T4" s="148"/>
      <c r="U4" s="148"/>
      <c r="V4" s="148"/>
      <c r="W4" s="148"/>
      <c r="X4" s="149"/>
      <c r="Y4" s="135" t="s">
        <v>26</v>
      </c>
      <c r="Z4" s="136"/>
      <c r="AA4" s="147" t="s">
        <v>41</v>
      </c>
      <c r="AB4" s="148"/>
      <c r="AC4" s="148"/>
      <c r="AD4" s="148"/>
      <c r="AE4" s="148"/>
      <c r="AF4" s="148"/>
      <c r="AG4" s="149"/>
      <c r="AH4" s="147" t="s">
        <v>177</v>
      </c>
      <c r="AI4" s="148"/>
      <c r="AJ4" s="148"/>
      <c r="AK4" s="148"/>
      <c r="AL4" s="148"/>
      <c r="AM4" s="148"/>
      <c r="AN4" s="149"/>
      <c r="AO4" s="147" t="s">
        <v>178</v>
      </c>
      <c r="AP4" s="148"/>
      <c r="AQ4" s="148"/>
      <c r="AR4" s="148"/>
      <c r="AS4" s="148"/>
      <c r="AT4" s="148"/>
      <c r="AU4" s="149"/>
    </row>
    <row r="5" spans="1:47" x14ac:dyDescent="0.3">
      <c r="A5" s="33"/>
      <c r="B5" s="151">
        <v>1</v>
      </c>
      <c r="C5" s="152"/>
      <c r="D5" s="151"/>
      <c r="E5" s="152"/>
      <c r="F5" s="151"/>
      <c r="G5" s="152"/>
      <c r="H5" s="44" t="s">
        <v>183</v>
      </c>
      <c r="I5" s="44" t="s">
        <v>184</v>
      </c>
      <c r="J5" s="44" t="s">
        <v>33</v>
      </c>
      <c r="K5" s="44" t="s">
        <v>34</v>
      </c>
      <c r="L5" s="44" t="s">
        <v>35</v>
      </c>
      <c r="M5" s="44" t="s">
        <v>36</v>
      </c>
      <c r="N5" s="44" t="s">
        <v>37</v>
      </c>
      <c r="O5" s="111" t="s">
        <v>38</v>
      </c>
      <c r="P5" s="151"/>
      <c r="Q5" s="152"/>
      <c r="R5" s="44" t="s">
        <v>185</v>
      </c>
      <c r="S5" s="44" t="s">
        <v>33</v>
      </c>
      <c r="T5" s="44" t="s">
        <v>34</v>
      </c>
      <c r="U5" s="44" t="s">
        <v>35</v>
      </c>
      <c r="V5" s="44" t="s">
        <v>36</v>
      </c>
      <c r="W5" s="44" t="s">
        <v>37</v>
      </c>
      <c r="X5" s="111" t="s">
        <v>38</v>
      </c>
      <c r="Y5" s="153" t="s">
        <v>28</v>
      </c>
      <c r="Z5" s="152"/>
      <c r="AA5" s="44" t="s">
        <v>185</v>
      </c>
      <c r="AB5" s="44" t="s">
        <v>33</v>
      </c>
      <c r="AC5" s="44" t="s">
        <v>34</v>
      </c>
      <c r="AD5" s="44" t="s">
        <v>35</v>
      </c>
      <c r="AE5" s="44" t="s">
        <v>36</v>
      </c>
      <c r="AF5" s="44" t="s">
        <v>37</v>
      </c>
      <c r="AG5" s="111" t="s">
        <v>38</v>
      </c>
      <c r="AH5" s="44" t="s">
        <v>185</v>
      </c>
      <c r="AI5" s="44" t="s">
        <v>33</v>
      </c>
      <c r="AJ5" s="44" t="s">
        <v>34</v>
      </c>
      <c r="AK5" s="44" t="s">
        <v>35</v>
      </c>
      <c r="AL5" s="44" t="s">
        <v>36</v>
      </c>
      <c r="AM5" s="44" t="s">
        <v>37</v>
      </c>
      <c r="AN5" s="111" t="s">
        <v>38</v>
      </c>
      <c r="AO5" s="44" t="s">
        <v>185</v>
      </c>
      <c r="AP5" s="44" t="s">
        <v>33</v>
      </c>
      <c r="AQ5" s="44" t="s">
        <v>34</v>
      </c>
      <c r="AR5" s="44" t="s">
        <v>35</v>
      </c>
      <c r="AS5" s="44" t="s">
        <v>36</v>
      </c>
      <c r="AT5" s="44" t="s">
        <v>37</v>
      </c>
      <c r="AU5" s="111" t="s">
        <v>38</v>
      </c>
    </row>
    <row r="6" spans="1:47" x14ac:dyDescent="0.3">
      <c r="A6" s="33"/>
      <c r="B6" s="139" t="s">
        <v>31</v>
      </c>
      <c r="C6" s="140"/>
      <c r="D6" s="145">
        <f>'L4'!$D$8</f>
        <v>41275</v>
      </c>
      <c r="E6" s="144"/>
      <c r="F6" s="145">
        <f>D6</f>
        <v>41275</v>
      </c>
      <c r="G6" s="146"/>
      <c r="H6" s="48"/>
      <c r="I6" s="48" t="s">
        <v>179</v>
      </c>
      <c r="J6" s="48" t="s">
        <v>180</v>
      </c>
      <c r="K6" s="48" t="s">
        <v>181</v>
      </c>
      <c r="L6" s="48" t="s">
        <v>181</v>
      </c>
      <c r="M6" s="48" t="s">
        <v>181</v>
      </c>
      <c r="N6" s="48" t="s">
        <v>182</v>
      </c>
      <c r="O6" s="54" t="s">
        <v>181</v>
      </c>
      <c r="P6" s="143"/>
      <c r="Q6" s="144"/>
      <c r="R6" s="48" t="s">
        <v>179</v>
      </c>
      <c r="S6" s="48" t="s">
        <v>180</v>
      </c>
      <c r="T6" s="48" t="s">
        <v>181</v>
      </c>
      <c r="U6" s="48" t="s">
        <v>181</v>
      </c>
      <c r="V6" s="48" t="s">
        <v>181</v>
      </c>
      <c r="W6" s="48" t="s">
        <v>182</v>
      </c>
      <c r="X6" s="54" t="s">
        <v>181</v>
      </c>
      <c r="Y6" s="143"/>
      <c r="Z6" s="144"/>
      <c r="AA6" s="48" t="s">
        <v>179</v>
      </c>
      <c r="AB6" s="48" t="s">
        <v>180</v>
      </c>
      <c r="AC6" s="48" t="s">
        <v>181</v>
      </c>
      <c r="AD6" s="48" t="s">
        <v>181</v>
      </c>
      <c r="AE6" s="48" t="s">
        <v>181</v>
      </c>
      <c r="AF6" s="48" t="s">
        <v>182</v>
      </c>
      <c r="AG6" s="54" t="s">
        <v>181</v>
      </c>
      <c r="AH6" s="48" t="s">
        <v>179</v>
      </c>
      <c r="AI6" s="48" t="s">
        <v>180</v>
      </c>
      <c r="AJ6" s="48" t="s">
        <v>181</v>
      </c>
      <c r="AK6" s="48" t="s">
        <v>181</v>
      </c>
      <c r="AL6" s="48" t="s">
        <v>181</v>
      </c>
      <c r="AM6" s="48" t="s">
        <v>182</v>
      </c>
      <c r="AN6" s="54" t="s">
        <v>181</v>
      </c>
      <c r="AO6" s="48" t="s">
        <v>179</v>
      </c>
      <c r="AP6" s="48" t="s">
        <v>180</v>
      </c>
      <c r="AQ6" s="48" t="s">
        <v>181</v>
      </c>
      <c r="AR6" s="48" t="s">
        <v>181</v>
      </c>
      <c r="AS6" s="48" t="s">
        <v>181</v>
      </c>
      <c r="AT6" s="48" t="s">
        <v>182</v>
      </c>
      <c r="AU6" s="54" t="s">
        <v>181</v>
      </c>
    </row>
    <row r="7" spans="1:47" x14ac:dyDescent="0.3">
      <c r="A7" s="33"/>
      <c r="B7" s="135"/>
      <c r="C7" s="136"/>
      <c r="D7" s="137"/>
      <c r="E7" s="138"/>
      <c r="F7" s="137"/>
      <c r="G7" s="138"/>
      <c r="H7" s="45"/>
      <c r="I7" s="45"/>
      <c r="J7" s="45"/>
      <c r="K7" s="45"/>
      <c r="L7" s="45"/>
      <c r="M7" s="45"/>
      <c r="N7" s="45"/>
      <c r="O7" s="79"/>
      <c r="P7" s="137"/>
      <c r="Q7" s="138"/>
      <c r="R7" s="45"/>
      <c r="S7" s="45"/>
      <c r="T7" s="45"/>
      <c r="U7" s="45"/>
      <c r="V7" s="45"/>
      <c r="W7" s="45"/>
      <c r="X7" s="79"/>
      <c r="Y7" s="137"/>
      <c r="Z7" s="138"/>
      <c r="AA7" s="78"/>
      <c r="AB7" s="45"/>
      <c r="AC7" s="45"/>
      <c r="AD7" s="45"/>
      <c r="AE7" s="45"/>
      <c r="AF7" s="45"/>
      <c r="AG7" s="79"/>
      <c r="AH7" s="84"/>
      <c r="AI7" s="85"/>
      <c r="AJ7" s="85"/>
      <c r="AK7" s="85"/>
      <c r="AL7" s="85"/>
      <c r="AM7" s="85"/>
      <c r="AN7" s="86"/>
      <c r="AO7" s="84"/>
      <c r="AP7" s="85"/>
      <c r="AQ7" s="85"/>
      <c r="AR7" s="85"/>
      <c r="AS7" s="85"/>
      <c r="AT7" s="85"/>
      <c r="AU7" s="86"/>
    </row>
    <row r="8" spans="1:47" x14ac:dyDescent="0.3">
      <c r="A8" s="33">
        <v>0</v>
      </c>
      <c r="B8" s="126">
        <v>27164.45</v>
      </c>
      <c r="C8" s="127"/>
      <c r="D8" s="126">
        <f t="shared" ref="D8:D35" si="0">B8*$O$2</f>
        <v>34449.95549</v>
      </c>
      <c r="E8" s="128">
        <f t="shared" ref="E8:E35" si="1">D8/40.3399</f>
        <v>853.99208946973101</v>
      </c>
      <c r="F8" s="126">
        <f t="shared" ref="F8:F35" si="2">B8/12*$O$2</f>
        <v>2870.8296241666671</v>
      </c>
      <c r="G8" s="128">
        <f t="shared" ref="G8:G35" si="3">F8/40.3399</f>
        <v>71.166007455810927</v>
      </c>
      <c r="H8" s="46">
        <f>'L4'!$H$10</f>
        <v>1609.3</v>
      </c>
      <c r="I8" s="46">
        <f>GEW!$E$12+($F8-GEW!$E$12)*SUM(Fasering!$D$5)</f>
        <v>1716.7792493333334</v>
      </c>
      <c r="J8" s="46">
        <f>GEW!$E$12+($F8-GEW!$E$12)*SUM(Fasering!$D$5:$D$6)</f>
        <v>2015.1747756139277</v>
      </c>
      <c r="K8" s="46">
        <f>GEW!$E$12+($F8-GEW!$E$12)*SUM(Fasering!$D$5:$D$7)</f>
        <v>2186.3827208246125</v>
      </c>
      <c r="L8" s="46">
        <f>GEW!$E$12+($F8-GEW!$E$12)*SUM(Fasering!$D$5:$D$8)</f>
        <v>2357.5906660352975</v>
      </c>
      <c r="M8" s="46">
        <f>GEW!$E$12+($F8-GEW!$E$12)*SUM(Fasering!$D$5:$D$9)</f>
        <v>2528.7986112459821</v>
      </c>
      <c r="N8" s="46">
        <f>GEW!$E$12+($F8-GEW!$E$12)*SUM(Fasering!$D$5:$D$10)</f>
        <v>2699.6216789559826</v>
      </c>
      <c r="O8" s="76">
        <f>GEW!$E$12+($F8-GEW!$E$12)*SUM(Fasering!$D$5:$D$11)</f>
        <v>2870.8296241666671</v>
      </c>
      <c r="P8" s="126">
        <f t="shared" ref="P8:P35" si="4">((B8&lt;19968.2)*913.03+(B8&gt;19968.2)*(B8&lt;20424.71)*(20424.71-B8+456.51)+(B8&gt;20424.71)*(B8&lt;22659.62)*456.51+(B8&gt;22659.62)*(B8&lt;23116.13)*(23116.13-B8))/12*$O$2</f>
        <v>0</v>
      </c>
      <c r="Q8" s="128">
        <f t="shared" ref="Q8:Q35" si="5">P8/40.3399</f>
        <v>0</v>
      </c>
      <c r="R8" s="46">
        <f>$P8*SUM(Fasering!$D$5)</f>
        <v>0</v>
      </c>
      <c r="S8" s="46">
        <f>$P8*SUM(Fasering!$D$5:$D$6)</f>
        <v>0</v>
      </c>
      <c r="T8" s="46">
        <f>$P8*SUM(Fasering!$D$5:$D$7)</f>
        <v>0</v>
      </c>
      <c r="U8" s="46">
        <f>$P8*SUM(Fasering!$D$5:$D$8)</f>
        <v>0</v>
      </c>
      <c r="V8" s="46">
        <f>$P8*SUM(Fasering!$D$5:$D$9)</f>
        <v>0</v>
      </c>
      <c r="W8" s="46">
        <f>$P8*SUM(Fasering!$D$5:$D$10)</f>
        <v>0</v>
      </c>
      <c r="X8" s="76">
        <f>$P8*SUM(Fasering!$D$5:$D$11)</f>
        <v>0</v>
      </c>
      <c r="Y8" s="126">
        <f t="shared" ref="Y8:Y35" si="6">((B8&lt;19968.2)*456.51+(B8&gt;19968.2)*(B8&lt;20196.46)*(20196.46-B8+228.26)+(B8&gt;20196.46)*(B8&lt;22659.62)*228.26+(B8&gt;22659.62)*(B8&lt;22887.88)*(22887.88-B8))/12*$O$2</f>
        <v>0</v>
      </c>
      <c r="Z8" s="128">
        <f t="shared" ref="Z8:Z35" si="7">Y8/40.3399</f>
        <v>0</v>
      </c>
      <c r="AA8" s="75">
        <f>$Y8*SUM(Fasering!$D$5)</f>
        <v>0</v>
      </c>
      <c r="AB8" s="46">
        <f>$Y8*SUM(Fasering!$D$5:$D$6)</f>
        <v>0</v>
      </c>
      <c r="AC8" s="46">
        <f>$Y8*SUM(Fasering!$D$5:$D$7)</f>
        <v>0</v>
      </c>
      <c r="AD8" s="46">
        <f>$Y8*SUM(Fasering!$D$5:$D$8)</f>
        <v>0</v>
      </c>
      <c r="AE8" s="46">
        <f>$Y8*SUM(Fasering!$D$5:$D$9)</f>
        <v>0</v>
      </c>
      <c r="AF8" s="46">
        <f>$Y8*SUM(Fasering!$D$5:$D$10)</f>
        <v>0</v>
      </c>
      <c r="AG8" s="76">
        <f>$Y8*SUM(Fasering!$D$5:$D$11)</f>
        <v>0</v>
      </c>
      <c r="AH8" s="5">
        <f>($AK$2+(I8+R8)*12*7.57%)*SUM(Fasering!$D$5)</f>
        <v>0</v>
      </c>
      <c r="AI8" s="9">
        <f>($AK$2+(J8+S8)*12*7.57%)*SUM(Fasering!$D$5:$D$6)</f>
        <v>506.56370493784334</v>
      </c>
      <c r="AJ8" s="9">
        <f>($AK$2+(K8+T8)*12*7.57%)*SUM(Fasering!$D$5:$D$7)</f>
        <v>860.49658193411835</v>
      </c>
      <c r="AK8" s="9">
        <f>($AK$2+(L8+U8)*12*7.57%)*SUM(Fasering!$D$5:$D$8)</f>
        <v>1260.575046994539</v>
      </c>
      <c r="AL8" s="9">
        <f>($AK$2+(M8+V8)*12*7.57%)*SUM(Fasering!$D$5:$D$9)</f>
        <v>1706.7991001191047</v>
      </c>
      <c r="AM8" s="9">
        <f>($AK$2+(N8+W8)*12*7.57%)*SUM(Fasering!$D$5:$D$10)</f>
        <v>2198.0101371719124</v>
      </c>
      <c r="AN8" s="87">
        <f>($AK$2+(O8+X8)*12*7.57%)*SUM(Fasering!$D$5:$D$11)</f>
        <v>2736.4216305930008</v>
      </c>
      <c r="AO8" s="5">
        <f>($AK$2+(I8+AA8)*12*7.57%)*SUM(Fasering!$D$5)</f>
        <v>0</v>
      </c>
      <c r="AP8" s="9">
        <f>($AK$2+(J8+AB8)*12*7.57%)*SUM(Fasering!$D$5:$D$6)</f>
        <v>506.56370493784334</v>
      </c>
      <c r="AQ8" s="9">
        <f>($AK$2+(K8+AC8)*12*7.57%)*SUM(Fasering!$D$5:$D$7)</f>
        <v>860.49658193411835</v>
      </c>
      <c r="AR8" s="9">
        <f>($AK$2+(L8+AD8)*12*7.57%)*SUM(Fasering!$D$5:$D$8)</f>
        <v>1260.575046994539</v>
      </c>
      <c r="AS8" s="9">
        <f>($AK$2+(M8+AE8)*12*7.57%)*SUM(Fasering!$D$5:$D$9)</f>
        <v>1706.7991001191047</v>
      </c>
      <c r="AT8" s="9">
        <f>($AK$2+(N8+AF8)*12*7.57%)*SUM(Fasering!$D$5:$D$10)</f>
        <v>2198.0101371719124</v>
      </c>
      <c r="AU8" s="87">
        <f>($AK$2+(O8+AG8)*12*7.57%)*SUM(Fasering!$D$5:$D$11)</f>
        <v>2736.4216305930008</v>
      </c>
    </row>
    <row r="9" spans="1:47" x14ac:dyDescent="0.3">
      <c r="A9" s="33">
        <f t="shared" ref="A9:A35" si="8">+A8+1</f>
        <v>1</v>
      </c>
      <c r="B9" s="126">
        <v>27948.04</v>
      </c>
      <c r="C9" s="127"/>
      <c r="D9" s="126">
        <f t="shared" si="0"/>
        <v>35443.704328</v>
      </c>
      <c r="E9" s="128">
        <f t="shared" si="1"/>
        <v>878.62647968884403</v>
      </c>
      <c r="F9" s="126">
        <f t="shared" si="2"/>
        <v>2953.6420273333338</v>
      </c>
      <c r="G9" s="128">
        <f t="shared" si="3"/>
        <v>73.218873307403683</v>
      </c>
      <c r="H9" s="46">
        <f>'L4'!$H$10</f>
        <v>1609.3</v>
      </c>
      <c r="I9" s="46">
        <f>GEW!$E$12+($F9-GEW!$E$12)*SUM(Fasering!$D$5)</f>
        <v>1716.7792493333334</v>
      </c>
      <c r="J9" s="46">
        <f>GEW!$E$12+($F9-GEW!$E$12)*SUM(Fasering!$D$5:$D$6)</f>
        <v>2036.5870563638446</v>
      </c>
      <c r="K9" s="46">
        <f>GEW!$E$12+($F9-GEW!$E$12)*SUM(Fasering!$D$5:$D$7)</f>
        <v>2220.080549669578</v>
      </c>
      <c r="L9" s="46">
        <f>GEW!$E$12+($F9-GEW!$E$12)*SUM(Fasering!$D$5:$D$8)</f>
        <v>2403.5740429753114</v>
      </c>
      <c r="M9" s="46">
        <f>GEW!$E$12+($F9-GEW!$E$12)*SUM(Fasering!$D$5:$D$9)</f>
        <v>2587.0675362810448</v>
      </c>
      <c r="N9" s="46">
        <f>GEW!$E$12+($F9-GEW!$E$12)*SUM(Fasering!$D$5:$D$10)</f>
        <v>2770.1485340276004</v>
      </c>
      <c r="O9" s="76">
        <f>GEW!$E$12+($F9-GEW!$E$12)*SUM(Fasering!$D$5:$D$11)</f>
        <v>2953.6420273333338</v>
      </c>
      <c r="P9" s="126">
        <f t="shared" si="4"/>
        <v>0</v>
      </c>
      <c r="Q9" s="128">
        <f t="shared" si="5"/>
        <v>0</v>
      </c>
      <c r="R9" s="46">
        <f>$P9*SUM(Fasering!$D$5)</f>
        <v>0</v>
      </c>
      <c r="S9" s="46">
        <f>$P9*SUM(Fasering!$D$5:$D$6)</f>
        <v>0</v>
      </c>
      <c r="T9" s="46">
        <f>$P9*SUM(Fasering!$D$5:$D$7)</f>
        <v>0</v>
      </c>
      <c r="U9" s="46">
        <f>$P9*SUM(Fasering!$D$5:$D$8)</f>
        <v>0</v>
      </c>
      <c r="V9" s="46">
        <f>$P9*SUM(Fasering!$D$5:$D$9)</f>
        <v>0</v>
      </c>
      <c r="W9" s="46">
        <f>$P9*SUM(Fasering!$D$5:$D$10)</f>
        <v>0</v>
      </c>
      <c r="X9" s="76">
        <f>$P9*SUM(Fasering!$D$5:$D$11)</f>
        <v>0</v>
      </c>
      <c r="Y9" s="126">
        <f t="shared" si="6"/>
        <v>0</v>
      </c>
      <c r="Z9" s="128">
        <f t="shared" si="7"/>
        <v>0</v>
      </c>
      <c r="AA9" s="75">
        <f>$Y9*SUM(Fasering!$D$5)</f>
        <v>0</v>
      </c>
      <c r="AB9" s="46">
        <f>$Y9*SUM(Fasering!$D$5:$D$6)</f>
        <v>0</v>
      </c>
      <c r="AC9" s="46">
        <f>$Y9*SUM(Fasering!$D$5:$D$7)</f>
        <v>0</v>
      </c>
      <c r="AD9" s="46">
        <f>$Y9*SUM(Fasering!$D$5:$D$8)</f>
        <v>0</v>
      </c>
      <c r="AE9" s="46">
        <f>$Y9*SUM(Fasering!$D$5:$D$9)</f>
        <v>0</v>
      </c>
      <c r="AF9" s="46">
        <f>$Y9*SUM(Fasering!$D$5:$D$10)</f>
        <v>0</v>
      </c>
      <c r="AG9" s="76">
        <f>$Y9*SUM(Fasering!$D$5:$D$11)</f>
        <v>0</v>
      </c>
      <c r="AH9" s="5">
        <f>($AK$2+(I9+R9)*12*7.57%)*SUM(Fasering!$D$5)</f>
        <v>0</v>
      </c>
      <c r="AI9" s="9">
        <f>($AK$2+(J9+S9)*12*7.57%)*SUM(Fasering!$D$5:$D$6)</f>
        <v>511.59300555873932</v>
      </c>
      <c r="AJ9" s="9">
        <f>($AK$2+(K9+T9)*12*7.57%)*SUM(Fasering!$D$5:$D$7)</f>
        <v>872.95278208472348</v>
      </c>
      <c r="AK9" s="9">
        <f>($AK$2+(L9+U9)*12*7.57%)*SUM(Fasering!$D$5:$D$8)</f>
        <v>1283.7694640371324</v>
      </c>
      <c r="AL9" s="9">
        <f>($AK$2+(M9+V9)*12*7.57%)*SUM(Fasering!$D$5:$D$9)</f>
        <v>1744.0430514159664</v>
      </c>
      <c r="AM9" s="9">
        <f>($AK$2+(N9+W9)*12*7.57%)*SUM(Fasering!$D$5:$D$10)</f>
        <v>2252.5721991105675</v>
      </c>
      <c r="AN9" s="87">
        <f>($AK$2+(O9+X9)*12*7.57%)*SUM(Fasering!$D$5:$D$11)</f>
        <v>2811.6484176296008</v>
      </c>
      <c r="AO9" s="5">
        <f>($AK$2+(I9+AA9)*12*7.57%)*SUM(Fasering!$D$5)</f>
        <v>0</v>
      </c>
      <c r="AP9" s="9">
        <f>($AK$2+(J9+AB9)*12*7.57%)*SUM(Fasering!$D$5:$D$6)</f>
        <v>511.59300555873932</v>
      </c>
      <c r="AQ9" s="9">
        <f>($AK$2+(K9+AC9)*12*7.57%)*SUM(Fasering!$D$5:$D$7)</f>
        <v>872.95278208472348</v>
      </c>
      <c r="AR9" s="9">
        <f>($AK$2+(L9+AD9)*12*7.57%)*SUM(Fasering!$D$5:$D$8)</f>
        <v>1283.7694640371324</v>
      </c>
      <c r="AS9" s="9">
        <f>($AK$2+(M9+AE9)*12*7.57%)*SUM(Fasering!$D$5:$D$9)</f>
        <v>1744.0430514159664</v>
      </c>
      <c r="AT9" s="9">
        <f>($AK$2+(N9+AF9)*12*7.57%)*SUM(Fasering!$D$5:$D$10)</f>
        <v>2252.5721991105675</v>
      </c>
      <c r="AU9" s="87">
        <f>($AK$2+(O9+AG9)*12*7.57%)*SUM(Fasering!$D$5:$D$11)</f>
        <v>2811.6484176296008</v>
      </c>
    </row>
    <row r="10" spans="1:47" x14ac:dyDescent="0.3">
      <c r="A10" s="33">
        <f t="shared" si="8"/>
        <v>2</v>
      </c>
      <c r="B10" s="126">
        <v>28764.29</v>
      </c>
      <c r="C10" s="127"/>
      <c r="D10" s="126">
        <f t="shared" si="0"/>
        <v>36478.872578000002</v>
      </c>
      <c r="E10" s="128">
        <f t="shared" si="1"/>
        <v>904.28763031142864</v>
      </c>
      <c r="F10" s="126">
        <f t="shared" si="2"/>
        <v>3039.9060481666666</v>
      </c>
      <c r="G10" s="128">
        <f t="shared" si="3"/>
        <v>75.357302525952377</v>
      </c>
      <c r="H10" s="46">
        <f>'L4'!$H$10</f>
        <v>1609.3</v>
      </c>
      <c r="I10" s="46">
        <f>GEW!$E$12+($F10-GEW!$E$12)*SUM(Fasering!$D$5)</f>
        <v>1716.7792493333334</v>
      </c>
      <c r="J10" s="46">
        <f>GEW!$E$12+($F10-GEW!$E$12)*SUM(Fasering!$D$5:$D$6)</f>
        <v>2058.8918001228508</v>
      </c>
      <c r="K10" s="46">
        <f>GEW!$E$12+($F10-GEW!$E$12)*SUM(Fasering!$D$5:$D$7)</f>
        <v>2255.1829026790638</v>
      </c>
      <c r="L10" s="46">
        <f>GEW!$E$12+($F10-GEW!$E$12)*SUM(Fasering!$D$5:$D$8)</f>
        <v>2451.4740052352772</v>
      </c>
      <c r="M10" s="46">
        <f>GEW!$E$12+($F10-GEW!$E$12)*SUM(Fasering!$D$5:$D$9)</f>
        <v>2647.7651077914898</v>
      </c>
      <c r="N10" s="46">
        <f>GEW!$E$12+($F10-GEW!$E$12)*SUM(Fasering!$D$5:$D$10)</f>
        <v>2843.6149456104536</v>
      </c>
      <c r="O10" s="76">
        <f>GEW!$E$12+($F10-GEW!$E$12)*SUM(Fasering!$D$5:$D$11)</f>
        <v>3039.9060481666666</v>
      </c>
      <c r="P10" s="126">
        <f t="shared" si="4"/>
        <v>0</v>
      </c>
      <c r="Q10" s="128">
        <f t="shared" si="5"/>
        <v>0</v>
      </c>
      <c r="R10" s="46">
        <f>$P10*SUM(Fasering!$D$5)</f>
        <v>0</v>
      </c>
      <c r="S10" s="46">
        <f>$P10*SUM(Fasering!$D$5:$D$6)</f>
        <v>0</v>
      </c>
      <c r="T10" s="46">
        <f>$P10*SUM(Fasering!$D$5:$D$7)</f>
        <v>0</v>
      </c>
      <c r="U10" s="46">
        <f>$P10*SUM(Fasering!$D$5:$D$8)</f>
        <v>0</v>
      </c>
      <c r="V10" s="46">
        <f>$P10*SUM(Fasering!$D$5:$D$9)</f>
        <v>0</v>
      </c>
      <c r="W10" s="46">
        <f>$P10*SUM(Fasering!$D$5:$D$10)</f>
        <v>0</v>
      </c>
      <c r="X10" s="76">
        <f>$P10*SUM(Fasering!$D$5:$D$11)</f>
        <v>0</v>
      </c>
      <c r="Y10" s="126">
        <f t="shared" si="6"/>
        <v>0</v>
      </c>
      <c r="Z10" s="128">
        <f t="shared" si="7"/>
        <v>0</v>
      </c>
      <c r="AA10" s="75">
        <f>$Y10*SUM(Fasering!$D$5)</f>
        <v>0</v>
      </c>
      <c r="AB10" s="46">
        <f>$Y10*SUM(Fasering!$D$5:$D$6)</f>
        <v>0</v>
      </c>
      <c r="AC10" s="46">
        <f>$Y10*SUM(Fasering!$D$5:$D$7)</f>
        <v>0</v>
      </c>
      <c r="AD10" s="46">
        <f>$Y10*SUM(Fasering!$D$5:$D$8)</f>
        <v>0</v>
      </c>
      <c r="AE10" s="46">
        <f>$Y10*SUM(Fasering!$D$5:$D$9)</f>
        <v>0</v>
      </c>
      <c r="AF10" s="46">
        <f>$Y10*SUM(Fasering!$D$5:$D$10)</f>
        <v>0</v>
      </c>
      <c r="AG10" s="76">
        <f>$Y10*SUM(Fasering!$D$5:$D$11)</f>
        <v>0</v>
      </c>
      <c r="AH10" s="5">
        <f>($AK$2+(I10+R10)*12*7.57%)*SUM(Fasering!$D$5)</f>
        <v>0</v>
      </c>
      <c r="AI10" s="9">
        <f>($AK$2+(J10+S10)*12*7.57%)*SUM(Fasering!$D$5:$D$6)</f>
        <v>516.83192722926401</v>
      </c>
      <c r="AJ10" s="9">
        <f>($AK$2+(K10+T10)*12*7.57%)*SUM(Fasering!$D$5:$D$7)</f>
        <v>885.92815616164035</v>
      </c>
      <c r="AK10" s="9">
        <f>($AK$2+(L10+U10)*12*7.57%)*SUM(Fasering!$D$5:$D$8)</f>
        <v>1307.9306234585351</v>
      </c>
      <c r="AL10" s="9">
        <f>($AK$2+(M10+V10)*12*7.57%)*SUM(Fasering!$D$5:$D$9)</f>
        <v>1782.8393291199484</v>
      </c>
      <c r="AM10" s="9">
        <f>($AK$2+(N10+W10)*12*7.57%)*SUM(Fasering!$D$5:$D$10)</f>
        <v>2309.4084056183428</v>
      </c>
      <c r="AN10" s="87">
        <f>($AK$2+(O10+X10)*12*7.57%)*SUM(Fasering!$D$5:$D$11)</f>
        <v>2890.0106541545997</v>
      </c>
      <c r="AO10" s="5">
        <f>($AK$2+(I10+AA10)*12*7.57%)*SUM(Fasering!$D$5)</f>
        <v>0</v>
      </c>
      <c r="AP10" s="9">
        <f>($AK$2+(J10+AB10)*12*7.57%)*SUM(Fasering!$D$5:$D$6)</f>
        <v>516.83192722926401</v>
      </c>
      <c r="AQ10" s="9">
        <f>($AK$2+(K10+AC10)*12*7.57%)*SUM(Fasering!$D$5:$D$7)</f>
        <v>885.92815616164035</v>
      </c>
      <c r="AR10" s="9">
        <f>($AK$2+(L10+AD10)*12*7.57%)*SUM(Fasering!$D$5:$D$8)</f>
        <v>1307.9306234585351</v>
      </c>
      <c r="AS10" s="9">
        <f>($AK$2+(M10+AE10)*12*7.57%)*SUM(Fasering!$D$5:$D$9)</f>
        <v>1782.8393291199484</v>
      </c>
      <c r="AT10" s="9">
        <f>($AK$2+(N10+AF10)*12*7.57%)*SUM(Fasering!$D$5:$D$10)</f>
        <v>2309.4084056183428</v>
      </c>
      <c r="AU10" s="87">
        <f>($AK$2+(O10+AG10)*12*7.57%)*SUM(Fasering!$D$5:$D$11)</f>
        <v>2890.0106541545997</v>
      </c>
    </row>
    <row r="11" spans="1:47" x14ac:dyDescent="0.3">
      <c r="A11" s="33">
        <f t="shared" si="8"/>
        <v>3</v>
      </c>
      <c r="B11" s="126">
        <v>29580.51</v>
      </c>
      <c r="C11" s="127"/>
      <c r="D11" s="126">
        <f t="shared" si="0"/>
        <v>37514.002781999996</v>
      </c>
      <c r="E11" s="128">
        <f t="shared" si="1"/>
        <v>929.9478377983088</v>
      </c>
      <c r="F11" s="126">
        <f t="shared" si="2"/>
        <v>3126.1668985000001</v>
      </c>
      <c r="G11" s="128">
        <f t="shared" si="3"/>
        <v>77.495653149859081</v>
      </c>
      <c r="H11" s="46">
        <f>'L4'!$H$10</f>
        <v>1609.3</v>
      </c>
      <c r="I11" s="46">
        <f>GEW!$E$12+($F11-GEW!$E$12)*SUM(Fasering!$D$5)</f>
        <v>1716.7792493333334</v>
      </c>
      <c r="J11" s="46">
        <f>GEW!$E$12+($F11-GEW!$E$12)*SUM(Fasering!$D$5:$D$6)</f>
        <v>2081.1957241056698</v>
      </c>
      <c r="K11" s="46">
        <f>GEW!$E$12+($F11-GEW!$E$12)*SUM(Fasering!$D$5:$D$7)</f>
        <v>2290.283965556127</v>
      </c>
      <c r="L11" s="46">
        <f>GEW!$E$12+($F11-GEW!$E$12)*SUM(Fasering!$D$5:$D$8)</f>
        <v>2499.3722070065842</v>
      </c>
      <c r="M11" s="46">
        <f>GEW!$E$12+($F11-GEW!$E$12)*SUM(Fasering!$D$5:$D$9)</f>
        <v>2708.4604484570409</v>
      </c>
      <c r="N11" s="46">
        <f>GEW!$E$12+($F11-GEW!$E$12)*SUM(Fasering!$D$5:$D$10)</f>
        <v>2917.0786570495429</v>
      </c>
      <c r="O11" s="76">
        <f>GEW!$E$12+($F11-GEW!$E$12)*SUM(Fasering!$D$5:$D$11)</f>
        <v>3126.1668985000001</v>
      </c>
      <c r="P11" s="126">
        <f t="shared" si="4"/>
        <v>0</v>
      </c>
      <c r="Q11" s="128">
        <f t="shared" si="5"/>
        <v>0</v>
      </c>
      <c r="R11" s="46">
        <f>$P11*SUM(Fasering!$D$5)</f>
        <v>0</v>
      </c>
      <c r="S11" s="46">
        <f>$P11*SUM(Fasering!$D$5:$D$6)</f>
        <v>0</v>
      </c>
      <c r="T11" s="46">
        <f>$P11*SUM(Fasering!$D$5:$D$7)</f>
        <v>0</v>
      </c>
      <c r="U11" s="46">
        <f>$P11*SUM(Fasering!$D$5:$D$8)</f>
        <v>0</v>
      </c>
      <c r="V11" s="46">
        <f>$P11*SUM(Fasering!$D$5:$D$9)</f>
        <v>0</v>
      </c>
      <c r="W11" s="46">
        <f>$P11*SUM(Fasering!$D$5:$D$10)</f>
        <v>0</v>
      </c>
      <c r="X11" s="76">
        <f>$P11*SUM(Fasering!$D$5:$D$11)</f>
        <v>0</v>
      </c>
      <c r="Y11" s="126">
        <f t="shared" si="6"/>
        <v>0</v>
      </c>
      <c r="Z11" s="128">
        <f t="shared" si="7"/>
        <v>0</v>
      </c>
      <c r="AA11" s="75">
        <f>$Y11*SUM(Fasering!$D$5)</f>
        <v>0</v>
      </c>
      <c r="AB11" s="46">
        <f>$Y11*SUM(Fasering!$D$5:$D$6)</f>
        <v>0</v>
      </c>
      <c r="AC11" s="46">
        <f>$Y11*SUM(Fasering!$D$5:$D$7)</f>
        <v>0</v>
      </c>
      <c r="AD11" s="46">
        <f>$Y11*SUM(Fasering!$D$5:$D$8)</f>
        <v>0</v>
      </c>
      <c r="AE11" s="46">
        <f>$Y11*SUM(Fasering!$D$5:$D$9)</f>
        <v>0</v>
      </c>
      <c r="AF11" s="46">
        <f>$Y11*SUM(Fasering!$D$5:$D$10)</f>
        <v>0</v>
      </c>
      <c r="AG11" s="76">
        <f>$Y11*SUM(Fasering!$D$5:$D$11)</f>
        <v>0</v>
      </c>
      <c r="AH11" s="5">
        <f>($AK$2+(I11+R11)*12*7.57%)*SUM(Fasering!$D$5)</f>
        <v>0</v>
      </c>
      <c r="AI11" s="9">
        <f>($AK$2+(J11+S11)*12*7.57%)*SUM(Fasering!$D$5:$D$6)</f>
        <v>522.07065635136576</v>
      </c>
      <c r="AJ11" s="9">
        <f>($AK$2+(K11+T11)*12*7.57%)*SUM(Fasering!$D$5:$D$7)</f>
        <v>898.90305334885159</v>
      </c>
      <c r="AK11" s="9">
        <f>($AK$2+(L11+U11)*12*7.57%)*SUM(Fasering!$D$5:$D$8)</f>
        <v>1332.0908948740789</v>
      </c>
      <c r="AL11" s="9">
        <f>($AK$2+(M11+V11)*12*7.57%)*SUM(Fasering!$D$5:$D$9)</f>
        <v>1821.6341809270477</v>
      </c>
      <c r="AM11" s="9">
        <f>($AK$2+(N11+W11)*12*7.57%)*SUM(Fasering!$D$5:$D$10)</f>
        <v>2366.2425231996917</v>
      </c>
      <c r="AN11" s="87">
        <f>($AK$2+(O11+X11)*12*7.57%)*SUM(Fasering!$D$5:$D$11)</f>
        <v>2968.3700105974003</v>
      </c>
      <c r="AO11" s="5">
        <f>($AK$2+(I11+AA11)*12*7.57%)*SUM(Fasering!$D$5)</f>
        <v>0</v>
      </c>
      <c r="AP11" s="9">
        <f>($AK$2+(J11+AB11)*12*7.57%)*SUM(Fasering!$D$5:$D$6)</f>
        <v>522.07065635136576</v>
      </c>
      <c r="AQ11" s="9">
        <f>($AK$2+(K11+AC11)*12*7.57%)*SUM(Fasering!$D$5:$D$7)</f>
        <v>898.90305334885159</v>
      </c>
      <c r="AR11" s="9">
        <f>($AK$2+(L11+AD11)*12*7.57%)*SUM(Fasering!$D$5:$D$8)</f>
        <v>1332.0908948740789</v>
      </c>
      <c r="AS11" s="9">
        <f>($AK$2+(M11+AE11)*12*7.57%)*SUM(Fasering!$D$5:$D$9)</f>
        <v>1821.6341809270477</v>
      </c>
      <c r="AT11" s="9">
        <f>($AK$2+(N11+AF11)*12*7.57%)*SUM(Fasering!$D$5:$D$10)</f>
        <v>2366.2425231996917</v>
      </c>
      <c r="AU11" s="87">
        <f>($AK$2+(O11+AG11)*12*7.57%)*SUM(Fasering!$D$5:$D$11)</f>
        <v>2968.3700105974003</v>
      </c>
    </row>
    <row r="12" spans="1:47" x14ac:dyDescent="0.3">
      <c r="A12" s="33">
        <f t="shared" si="8"/>
        <v>4</v>
      </c>
      <c r="B12" s="126">
        <v>30560.01</v>
      </c>
      <c r="C12" s="127"/>
      <c r="D12" s="126">
        <f t="shared" si="0"/>
        <v>38756.204681999996</v>
      </c>
      <c r="E12" s="128">
        <f t="shared" si="1"/>
        <v>960.74121854541022</v>
      </c>
      <c r="F12" s="126">
        <f t="shared" si="2"/>
        <v>3229.6837234999998</v>
      </c>
      <c r="G12" s="128">
        <f t="shared" si="3"/>
        <v>80.061768212117528</v>
      </c>
      <c r="H12" s="46">
        <f>'L4'!$H$10</f>
        <v>1609.3</v>
      </c>
      <c r="I12" s="46">
        <f>GEW!$E$12+($F12-GEW!$E$12)*SUM(Fasering!$D$5)</f>
        <v>1716.7792493333334</v>
      </c>
      <c r="J12" s="46">
        <f>GEW!$E$12+($F12-GEW!$E$12)*SUM(Fasering!$D$5:$D$6)</f>
        <v>2107.9614166164774</v>
      </c>
      <c r="K12" s="46">
        <f>GEW!$E$12+($F12-GEW!$E$12)*SUM(Fasering!$D$5:$D$7)</f>
        <v>2332.4067891675104</v>
      </c>
      <c r="L12" s="46">
        <f>GEW!$E$12+($F12-GEW!$E$12)*SUM(Fasering!$D$5:$D$8)</f>
        <v>2556.8521617185429</v>
      </c>
      <c r="M12" s="46">
        <f>GEW!$E$12+($F12-GEW!$E$12)*SUM(Fasering!$D$5:$D$9)</f>
        <v>2781.2975342695754</v>
      </c>
      <c r="N12" s="46">
        <f>GEW!$E$12+($F12-GEW!$E$12)*SUM(Fasering!$D$5:$D$10)</f>
        <v>3005.2383509489673</v>
      </c>
      <c r="O12" s="76">
        <f>GEW!$E$12+($F12-GEW!$E$12)*SUM(Fasering!$D$5:$D$11)</f>
        <v>3229.6837234999998</v>
      </c>
      <c r="P12" s="126">
        <f t="shared" si="4"/>
        <v>0</v>
      </c>
      <c r="Q12" s="128">
        <f t="shared" si="5"/>
        <v>0</v>
      </c>
      <c r="R12" s="46">
        <f>$P12*SUM(Fasering!$D$5)</f>
        <v>0</v>
      </c>
      <c r="S12" s="46">
        <f>$P12*SUM(Fasering!$D$5:$D$6)</f>
        <v>0</v>
      </c>
      <c r="T12" s="46">
        <f>$P12*SUM(Fasering!$D$5:$D$7)</f>
        <v>0</v>
      </c>
      <c r="U12" s="46">
        <f>$P12*SUM(Fasering!$D$5:$D$8)</f>
        <v>0</v>
      </c>
      <c r="V12" s="46">
        <f>$P12*SUM(Fasering!$D$5:$D$9)</f>
        <v>0</v>
      </c>
      <c r="W12" s="46">
        <f>$P12*SUM(Fasering!$D$5:$D$10)</f>
        <v>0</v>
      </c>
      <c r="X12" s="76">
        <f>$P12*SUM(Fasering!$D$5:$D$11)</f>
        <v>0</v>
      </c>
      <c r="Y12" s="126">
        <f t="shared" si="6"/>
        <v>0</v>
      </c>
      <c r="Z12" s="128">
        <f t="shared" si="7"/>
        <v>0</v>
      </c>
      <c r="AA12" s="75">
        <f>$Y12*SUM(Fasering!$D$5)</f>
        <v>0</v>
      </c>
      <c r="AB12" s="46">
        <f>$Y12*SUM(Fasering!$D$5:$D$6)</f>
        <v>0</v>
      </c>
      <c r="AC12" s="46">
        <f>$Y12*SUM(Fasering!$D$5:$D$7)</f>
        <v>0</v>
      </c>
      <c r="AD12" s="46">
        <f>$Y12*SUM(Fasering!$D$5:$D$8)</f>
        <v>0</v>
      </c>
      <c r="AE12" s="46">
        <f>$Y12*SUM(Fasering!$D$5:$D$9)</f>
        <v>0</v>
      </c>
      <c r="AF12" s="46">
        <f>$Y12*SUM(Fasering!$D$5:$D$10)</f>
        <v>0</v>
      </c>
      <c r="AG12" s="76">
        <f>$Y12*SUM(Fasering!$D$5:$D$11)</f>
        <v>0</v>
      </c>
      <c r="AH12" s="5">
        <f>($AK$2+(I12+R12)*12*7.57%)*SUM(Fasering!$D$5)</f>
        <v>0</v>
      </c>
      <c r="AI12" s="9">
        <f>($AK$2+(J12+S12)*12*7.57%)*SUM(Fasering!$D$5:$D$6)</f>
        <v>528.35736235599529</v>
      </c>
      <c r="AJ12" s="9">
        <f>($AK$2+(K12+T12)*12*7.57%)*SUM(Fasering!$D$5:$D$7)</f>
        <v>914.47350224115189</v>
      </c>
      <c r="AK12" s="9">
        <f>($AK$2+(L12+U12)*12*7.57%)*SUM(Fasering!$D$5:$D$8)</f>
        <v>1361.0842861797621</v>
      </c>
      <c r="AL12" s="9">
        <f>($AK$2+(M12+V12)*12*7.57%)*SUM(Fasering!$D$5:$D$9)</f>
        <v>1868.1897141718262</v>
      </c>
      <c r="AM12" s="9">
        <f>($AK$2+(N12+W12)*12*7.57%)*SUM(Fasering!$D$5:$D$10)</f>
        <v>2434.4459710090223</v>
      </c>
      <c r="AN12" s="87">
        <f>($AK$2+(O12+X12)*12*7.57%)*SUM(Fasering!$D$5:$D$11)</f>
        <v>3062.4046944273996</v>
      </c>
      <c r="AO12" s="5">
        <f>($AK$2+(I12+AA12)*12*7.57%)*SUM(Fasering!$D$5)</f>
        <v>0</v>
      </c>
      <c r="AP12" s="9">
        <f>($AK$2+(J12+AB12)*12*7.57%)*SUM(Fasering!$D$5:$D$6)</f>
        <v>528.35736235599529</v>
      </c>
      <c r="AQ12" s="9">
        <f>($AK$2+(K12+AC12)*12*7.57%)*SUM(Fasering!$D$5:$D$7)</f>
        <v>914.47350224115189</v>
      </c>
      <c r="AR12" s="9">
        <f>($AK$2+(L12+AD12)*12*7.57%)*SUM(Fasering!$D$5:$D$8)</f>
        <v>1361.0842861797621</v>
      </c>
      <c r="AS12" s="9">
        <f>($AK$2+(M12+AE12)*12*7.57%)*SUM(Fasering!$D$5:$D$9)</f>
        <v>1868.1897141718262</v>
      </c>
      <c r="AT12" s="9">
        <f>($AK$2+(N12+AF12)*12*7.57%)*SUM(Fasering!$D$5:$D$10)</f>
        <v>2434.4459710090223</v>
      </c>
      <c r="AU12" s="87">
        <f>($AK$2+(O12+AG12)*12*7.57%)*SUM(Fasering!$D$5:$D$11)</f>
        <v>3062.4046944273996</v>
      </c>
    </row>
    <row r="13" spans="1:47" x14ac:dyDescent="0.3">
      <c r="A13" s="33">
        <f t="shared" si="8"/>
        <v>5</v>
      </c>
      <c r="B13" s="126">
        <v>31833.34</v>
      </c>
      <c r="C13" s="127"/>
      <c r="D13" s="126">
        <f t="shared" si="0"/>
        <v>40371.041788000002</v>
      </c>
      <c r="E13" s="128">
        <f t="shared" si="1"/>
        <v>1000.7719847595062</v>
      </c>
      <c r="F13" s="126">
        <f t="shared" si="2"/>
        <v>3364.2534823333331</v>
      </c>
      <c r="G13" s="128">
        <f t="shared" si="3"/>
        <v>83.397665396625499</v>
      </c>
      <c r="H13" s="46">
        <f>'L4'!$H$10</f>
        <v>1609.3</v>
      </c>
      <c r="I13" s="46">
        <f>GEW!$E$12+($F13-GEW!$E$12)*SUM(Fasering!$D$5)</f>
        <v>1716.7792493333334</v>
      </c>
      <c r="J13" s="46">
        <f>GEW!$E$12+($F13-GEW!$E$12)*SUM(Fasering!$D$5:$D$6)</f>
        <v>2142.7562703630692</v>
      </c>
      <c r="K13" s="46">
        <f>GEW!$E$12+($F13-GEW!$E$12)*SUM(Fasering!$D$5:$D$7)</f>
        <v>2387.1655997740263</v>
      </c>
      <c r="L13" s="46">
        <f>GEW!$E$12+($F13-GEW!$E$12)*SUM(Fasering!$D$5:$D$8)</f>
        <v>2631.5749291849834</v>
      </c>
      <c r="M13" s="46">
        <f>GEW!$E$12+($F13-GEW!$E$12)*SUM(Fasering!$D$5:$D$9)</f>
        <v>2875.9842585959404</v>
      </c>
      <c r="N13" s="46">
        <f>GEW!$E$12+($F13-GEW!$E$12)*SUM(Fasering!$D$5:$D$10)</f>
        <v>3119.844152922376</v>
      </c>
      <c r="O13" s="76">
        <f>GEW!$E$12+($F13-GEW!$E$12)*SUM(Fasering!$D$5:$D$11)</f>
        <v>3364.2534823333331</v>
      </c>
      <c r="P13" s="126">
        <f t="shared" si="4"/>
        <v>0</v>
      </c>
      <c r="Q13" s="128">
        <f t="shared" si="5"/>
        <v>0</v>
      </c>
      <c r="R13" s="46">
        <f>$P13*SUM(Fasering!$D$5)</f>
        <v>0</v>
      </c>
      <c r="S13" s="46">
        <f>$P13*SUM(Fasering!$D$5:$D$6)</f>
        <v>0</v>
      </c>
      <c r="T13" s="46">
        <f>$P13*SUM(Fasering!$D$5:$D$7)</f>
        <v>0</v>
      </c>
      <c r="U13" s="46">
        <f>$P13*SUM(Fasering!$D$5:$D$8)</f>
        <v>0</v>
      </c>
      <c r="V13" s="46">
        <f>$P13*SUM(Fasering!$D$5:$D$9)</f>
        <v>0</v>
      </c>
      <c r="W13" s="46">
        <f>$P13*SUM(Fasering!$D$5:$D$10)</f>
        <v>0</v>
      </c>
      <c r="X13" s="76">
        <f>$P13*SUM(Fasering!$D$5:$D$11)</f>
        <v>0</v>
      </c>
      <c r="Y13" s="126">
        <f t="shared" si="6"/>
        <v>0</v>
      </c>
      <c r="Z13" s="128">
        <f t="shared" si="7"/>
        <v>0</v>
      </c>
      <c r="AA13" s="75">
        <f>$Y13*SUM(Fasering!$D$5)</f>
        <v>0</v>
      </c>
      <c r="AB13" s="46">
        <f>$Y13*SUM(Fasering!$D$5:$D$6)</f>
        <v>0</v>
      </c>
      <c r="AC13" s="46">
        <f>$Y13*SUM(Fasering!$D$5:$D$7)</f>
        <v>0</v>
      </c>
      <c r="AD13" s="46">
        <f>$Y13*SUM(Fasering!$D$5:$D$8)</f>
        <v>0</v>
      </c>
      <c r="AE13" s="46">
        <f>$Y13*SUM(Fasering!$D$5:$D$9)</f>
        <v>0</v>
      </c>
      <c r="AF13" s="46">
        <f>$Y13*SUM(Fasering!$D$5:$D$10)</f>
        <v>0</v>
      </c>
      <c r="AG13" s="76">
        <f>$Y13*SUM(Fasering!$D$5:$D$11)</f>
        <v>0</v>
      </c>
      <c r="AH13" s="5">
        <f>($AK$2+(I13+R13)*12*7.57%)*SUM(Fasering!$D$5)</f>
        <v>0</v>
      </c>
      <c r="AI13" s="9">
        <f>($AK$2+(J13+S13)*12*7.57%)*SUM(Fasering!$D$5:$D$6)</f>
        <v>536.52995179639856</v>
      </c>
      <c r="AJ13" s="9">
        <f>($AK$2+(K13+T13)*12*7.57%)*SUM(Fasering!$D$5:$D$7)</f>
        <v>934.71476787467179</v>
      </c>
      <c r="AK13" s="9">
        <f>($AK$2+(L13+U13)*12*7.57%)*SUM(Fasering!$D$5:$D$8)</f>
        <v>1398.7751028732444</v>
      </c>
      <c r="AL13" s="9">
        <f>($AK$2+(M13+V13)*12*7.57%)*SUM(Fasering!$D$5:$D$9)</f>
        <v>1928.7109567921161</v>
      </c>
      <c r="AM13" s="9">
        <f>($AK$2+(N13+W13)*12*7.57%)*SUM(Fasering!$D$5:$D$10)</f>
        <v>2523.1090605435338</v>
      </c>
      <c r="AN13" s="87">
        <f>($AK$2+(O13+X13)*12*7.57%)*SUM(Fasering!$D$5:$D$11)</f>
        <v>3184.6478633515999</v>
      </c>
      <c r="AO13" s="5">
        <f>($AK$2+(I13+AA13)*12*7.57%)*SUM(Fasering!$D$5)</f>
        <v>0</v>
      </c>
      <c r="AP13" s="9">
        <f>($AK$2+(J13+AB13)*12*7.57%)*SUM(Fasering!$D$5:$D$6)</f>
        <v>536.52995179639856</v>
      </c>
      <c r="AQ13" s="9">
        <f>($AK$2+(K13+AC13)*12*7.57%)*SUM(Fasering!$D$5:$D$7)</f>
        <v>934.71476787467179</v>
      </c>
      <c r="AR13" s="9">
        <f>($AK$2+(L13+AD13)*12*7.57%)*SUM(Fasering!$D$5:$D$8)</f>
        <v>1398.7751028732444</v>
      </c>
      <c r="AS13" s="9">
        <f>($AK$2+(M13+AE13)*12*7.57%)*SUM(Fasering!$D$5:$D$9)</f>
        <v>1928.7109567921161</v>
      </c>
      <c r="AT13" s="9">
        <f>($AK$2+(N13+AF13)*12*7.57%)*SUM(Fasering!$D$5:$D$10)</f>
        <v>2523.1090605435338</v>
      </c>
      <c r="AU13" s="87">
        <f>($AK$2+(O13+AG13)*12*7.57%)*SUM(Fasering!$D$5:$D$11)</f>
        <v>3184.6478633515999</v>
      </c>
    </row>
    <row r="14" spans="1:47" x14ac:dyDescent="0.3">
      <c r="A14" s="33">
        <f t="shared" si="8"/>
        <v>6</v>
      </c>
      <c r="B14" s="126">
        <v>31833.34</v>
      </c>
      <c r="C14" s="127"/>
      <c r="D14" s="126">
        <f t="shared" si="0"/>
        <v>40371.041788000002</v>
      </c>
      <c r="E14" s="128">
        <f t="shared" si="1"/>
        <v>1000.7719847595062</v>
      </c>
      <c r="F14" s="126">
        <f t="shared" si="2"/>
        <v>3364.2534823333331</v>
      </c>
      <c r="G14" s="128">
        <f t="shared" si="3"/>
        <v>83.397665396625499</v>
      </c>
      <c r="H14" s="46">
        <f>'L4'!$H$10</f>
        <v>1609.3</v>
      </c>
      <c r="I14" s="46">
        <f>GEW!$E$12+($F14-GEW!$E$12)*SUM(Fasering!$D$5)</f>
        <v>1716.7792493333334</v>
      </c>
      <c r="J14" s="46">
        <f>GEW!$E$12+($F14-GEW!$E$12)*SUM(Fasering!$D$5:$D$6)</f>
        <v>2142.7562703630692</v>
      </c>
      <c r="K14" s="46">
        <f>GEW!$E$12+($F14-GEW!$E$12)*SUM(Fasering!$D$5:$D$7)</f>
        <v>2387.1655997740263</v>
      </c>
      <c r="L14" s="46">
        <f>GEW!$E$12+($F14-GEW!$E$12)*SUM(Fasering!$D$5:$D$8)</f>
        <v>2631.5749291849834</v>
      </c>
      <c r="M14" s="46">
        <f>GEW!$E$12+($F14-GEW!$E$12)*SUM(Fasering!$D$5:$D$9)</f>
        <v>2875.9842585959404</v>
      </c>
      <c r="N14" s="46">
        <f>GEW!$E$12+($F14-GEW!$E$12)*SUM(Fasering!$D$5:$D$10)</f>
        <v>3119.844152922376</v>
      </c>
      <c r="O14" s="76">
        <f>GEW!$E$12+($F14-GEW!$E$12)*SUM(Fasering!$D$5:$D$11)</f>
        <v>3364.2534823333331</v>
      </c>
      <c r="P14" s="126">
        <f t="shared" si="4"/>
        <v>0</v>
      </c>
      <c r="Q14" s="128">
        <f t="shared" si="5"/>
        <v>0</v>
      </c>
      <c r="R14" s="46">
        <f>$P14*SUM(Fasering!$D$5)</f>
        <v>0</v>
      </c>
      <c r="S14" s="46">
        <f>$P14*SUM(Fasering!$D$5:$D$6)</f>
        <v>0</v>
      </c>
      <c r="T14" s="46">
        <f>$P14*SUM(Fasering!$D$5:$D$7)</f>
        <v>0</v>
      </c>
      <c r="U14" s="46">
        <f>$P14*SUM(Fasering!$D$5:$D$8)</f>
        <v>0</v>
      </c>
      <c r="V14" s="46">
        <f>$P14*SUM(Fasering!$D$5:$D$9)</f>
        <v>0</v>
      </c>
      <c r="W14" s="46">
        <f>$P14*SUM(Fasering!$D$5:$D$10)</f>
        <v>0</v>
      </c>
      <c r="X14" s="76">
        <f>$P14*SUM(Fasering!$D$5:$D$11)</f>
        <v>0</v>
      </c>
      <c r="Y14" s="126">
        <f t="shared" si="6"/>
        <v>0</v>
      </c>
      <c r="Z14" s="128">
        <f t="shared" si="7"/>
        <v>0</v>
      </c>
      <c r="AA14" s="75">
        <f>$Y14*SUM(Fasering!$D$5)</f>
        <v>0</v>
      </c>
      <c r="AB14" s="46">
        <f>$Y14*SUM(Fasering!$D$5:$D$6)</f>
        <v>0</v>
      </c>
      <c r="AC14" s="46">
        <f>$Y14*SUM(Fasering!$D$5:$D$7)</f>
        <v>0</v>
      </c>
      <c r="AD14" s="46">
        <f>$Y14*SUM(Fasering!$D$5:$D$8)</f>
        <v>0</v>
      </c>
      <c r="AE14" s="46">
        <f>$Y14*SUM(Fasering!$D$5:$D$9)</f>
        <v>0</v>
      </c>
      <c r="AF14" s="46">
        <f>$Y14*SUM(Fasering!$D$5:$D$10)</f>
        <v>0</v>
      </c>
      <c r="AG14" s="76">
        <f>$Y14*SUM(Fasering!$D$5:$D$11)</f>
        <v>0</v>
      </c>
      <c r="AH14" s="5">
        <f>($AK$2+(I14+R14)*12*7.57%)*SUM(Fasering!$D$5)</f>
        <v>0</v>
      </c>
      <c r="AI14" s="9">
        <f>($AK$2+(J14+S14)*12*7.57%)*SUM(Fasering!$D$5:$D$6)</f>
        <v>536.52995179639856</v>
      </c>
      <c r="AJ14" s="9">
        <f>($AK$2+(K14+T14)*12*7.57%)*SUM(Fasering!$D$5:$D$7)</f>
        <v>934.71476787467179</v>
      </c>
      <c r="AK14" s="9">
        <f>($AK$2+(L14+U14)*12*7.57%)*SUM(Fasering!$D$5:$D$8)</f>
        <v>1398.7751028732444</v>
      </c>
      <c r="AL14" s="9">
        <f>($AK$2+(M14+V14)*12*7.57%)*SUM(Fasering!$D$5:$D$9)</f>
        <v>1928.7109567921161</v>
      </c>
      <c r="AM14" s="9">
        <f>($AK$2+(N14+W14)*12*7.57%)*SUM(Fasering!$D$5:$D$10)</f>
        <v>2523.1090605435338</v>
      </c>
      <c r="AN14" s="87">
        <f>($AK$2+(O14+X14)*12*7.57%)*SUM(Fasering!$D$5:$D$11)</f>
        <v>3184.6478633515999</v>
      </c>
      <c r="AO14" s="5">
        <f>($AK$2+(I14+AA14)*12*7.57%)*SUM(Fasering!$D$5)</f>
        <v>0</v>
      </c>
      <c r="AP14" s="9">
        <f>($AK$2+(J14+AB14)*12*7.57%)*SUM(Fasering!$D$5:$D$6)</f>
        <v>536.52995179639856</v>
      </c>
      <c r="AQ14" s="9">
        <f>($AK$2+(K14+AC14)*12*7.57%)*SUM(Fasering!$D$5:$D$7)</f>
        <v>934.71476787467179</v>
      </c>
      <c r="AR14" s="9">
        <f>($AK$2+(L14+AD14)*12*7.57%)*SUM(Fasering!$D$5:$D$8)</f>
        <v>1398.7751028732444</v>
      </c>
      <c r="AS14" s="9">
        <f>($AK$2+(M14+AE14)*12*7.57%)*SUM(Fasering!$D$5:$D$9)</f>
        <v>1928.7109567921161</v>
      </c>
      <c r="AT14" s="9">
        <f>($AK$2+(N14+AF14)*12*7.57%)*SUM(Fasering!$D$5:$D$10)</f>
        <v>2523.1090605435338</v>
      </c>
      <c r="AU14" s="87">
        <f>($AK$2+(O14+AG14)*12*7.57%)*SUM(Fasering!$D$5:$D$11)</f>
        <v>3184.6478633515999</v>
      </c>
    </row>
    <row r="15" spans="1:47" x14ac:dyDescent="0.3">
      <c r="A15" s="33">
        <f t="shared" si="8"/>
        <v>7</v>
      </c>
      <c r="B15" s="126">
        <v>33139.31</v>
      </c>
      <c r="C15" s="127"/>
      <c r="D15" s="126">
        <f t="shared" si="0"/>
        <v>42027.272941999996</v>
      </c>
      <c r="E15" s="128">
        <f t="shared" si="1"/>
        <v>1041.8288826199371</v>
      </c>
      <c r="F15" s="126">
        <f t="shared" si="2"/>
        <v>3502.2727451666665</v>
      </c>
      <c r="G15" s="128">
        <f t="shared" si="3"/>
        <v>86.819073551661418</v>
      </c>
      <c r="H15" s="46">
        <f>'L4'!$H$10</f>
        <v>1609.3</v>
      </c>
      <c r="I15" s="46">
        <f>GEW!$E$12+($F15-GEW!$E$12)*SUM(Fasering!$D$5)</f>
        <v>1716.7792493333334</v>
      </c>
      <c r="J15" s="46">
        <f>GEW!$E$12+($F15-GEW!$E$12)*SUM(Fasering!$D$5:$D$6)</f>
        <v>2178.4430406012921</v>
      </c>
      <c r="K15" s="46">
        <f>GEW!$E$12+($F15-GEW!$E$12)*SUM(Fasering!$D$5:$D$7)</f>
        <v>2443.328074456781</v>
      </c>
      <c r="L15" s="46">
        <f>GEW!$E$12+($F15-GEW!$E$12)*SUM(Fasering!$D$5:$D$8)</f>
        <v>2708.2131083122699</v>
      </c>
      <c r="M15" s="46">
        <f>GEW!$E$12+($F15-GEW!$E$12)*SUM(Fasering!$D$5:$D$9)</f>
        <v>2973.0981421677589</v>
      </c>
      <c r="N15" s="46">
        <f>GEW!$E$12+($F15-GEW!$E$12)*SUM(Fasering!$D$5:$D$10)</f>
        <v>3237.3877113111776</v>
      </c>
      <c r="O15" s="76">
        <f>GEW!$E$12+($F15-GEW!$E$12)*SUM(Fasering!$D$5:$D$11)</f>
        <v>3502.2727451666665</v>
      </c>
      <c r="P15" s="126">
        <f t="shared" si="4"/>
        <v>0</v>
      </c>
      <c r="Q15" s="128">
        <f t="shared" si="5"/>
        <v>0</v>
      </c>
      <c r="R15" s="46">
        <f>$P15*SUM(Fasering!$D$5)</f>
        <v>0</v>
      </c>
      <c r="S15" s="46">
        <f>$P15*SUM(Fasering!$D$5:$D$6)</f>
        <v>0</v>
      </c>
      <c r="T15" s="46">
        <f>$P15*SUM(Fasering!$D$5:$D$7)</f>
        <v>0</v>
      </c>
      <c r="U15" s="46">
        <f>$P15*SUM(Fasering!$D$5:$D$8)</f>
        <v>0</v>
      </c>
      <c r="V15" s="46">
        <f>$P15*SUM(Fasering!$D$5:$D$9)</f>
        <v>0</v>
      </c>
      <c r="W15" s="46">
        <f>$P15*SUM(Fasering!$D$5:$D$10)</f>
        <v>0</v>
      </c>
      <c r="X15" s="76">
        <f>$P15*SUM(Fasering!$D$5:$D$11)</f>
        <v>0</v>
      </c>
      <c r="Y15" s="126">
        <f t="shared" si="6"/>
        <v>0</v>
      </c>
      <c r="Z15" s="128">
        <f t="shared" si="7"/>
        <v>0</v>
      </c>
      <c r="AA15" s="75">
        <f>$Y15*SUM(Fasering!$D$5)</f>
        <v>0</v>
      </c>
      <c r="AB15" s="46">
        <f>$Y15*SUM(Fasering!$D$5:$D$6)</f>
        <v>0</v>
      </c>
      <c r="AC15" s="46">
        <f>$Y15*SUM(Fasering!$D$5:$D$7)</f>
        <v>0</v>
      </c>
      <c r="AD15" s="46">
        <f>$Y15*SUM(Fasering!$D$5:$D$8)</f>
        <v>0</v>
      </c>
      <c r="AE15" s="46">
        <f>$Y15*SUM(Fasering!$D$5:$D$9)</f>
        <v>0</v>
      </c>
      <c r="AF15" s="46">
        <f>$Y15*SUM(Fasering!$D$5:$D$10)</f>
        <v>0</v>
      </c>
      <c r="AG15" s="76">
        <f>$Y15*SUM(Fasering!$D$5:$D$11)</f>
        <v>0</v>
      </c>
      <c r="AH15" s="5">
        <f>($AK$2+(I15+R15)*12*7.57%)*SUM(Fasering!$D$5)</f>
        <v>0</v>
      </c>
      <c r="AI15" s="9">
        <f>($AK$2+(J15+S15)*12*7.57%)*SUM(Fasering!$D$5:$D$6)</f>
        <v>544.91203392081513</v>
      </c>
      <c r="AJ15" s="9">
        <f>($AK$2+(K15+T15)*12*7.57%)*SUM(Fasering!$D$5:$D$7)</f>
        <v>955.47488950803324</v>
      </c>
      <c r="AK15" s="9">
        <f>($AK$2+(L15+U15)*12*7.57%)*SUM(Fasering!$D$5:$D$8)</f>
        <v>1437.4320699416298</v>
      </c>
      <c r="AL15" s="9">
        <f>($AK$2+(M15+V15)*12*7.57%)*SUM(Fasering!$D$5:$D$9)</f>
        <v>1990.7835752216045</v>
      </c>
      <c r="AM15" s="9">
        <f>($AK$2+(N15+W15)*12*7.57%)*SUM(Fasering!$D$5:$D$10)</f>
        <v>2614.0449020295482</v>
      </c>
      <c r="AN15" s="87">
        <f>($AK$2+(O15+X15)*12*7.57%)*SUM(Fasering!$D$5:$D$11)</f>
        <v>3310.0245617093997</v>
      </c>
      <c r="AO15" s="5">
        <f>($AK$2+(I15+AA15)*12*7.57%)*SUM(Fasering!$D$5)</f>
        <v>0</v>
      </c>
      <c r="AP15" s="9">
        <f>($AK$2+(J15+AB15)*12*7.57%)*SUM(Fasering!$D$5:$D$6)</f>
        <v>544.91203392081513</v>
      </c>
      <c r="AQ15" s="9">
        <f>($AK$2+(K15+AC15)*12*7.57%)*SUM(Fasering!$D$5:$D$7)</f>
        <v>955.47488950803324</v>
      </c>
      <c r="AR15" s="9">
        <f>($AK$2+(L15+AD15)*12*7.57%)*SUM(Fasering!$D$5:$D$8)</f>
        <v>1437.4320699416298</v>
      </c>
      <c r="AS15" s="9">
        <f>($AK$2+(M15+AE15)*12*7.57%)*SUM(Fasering!$D$5:$D$9)</f>
        <v>1990.7835752216045</v>
      </c>
      <c r="AT15" s="9">
        <f>($AK$2+(N15+AF15)*12*7.57%)*SUM(Fasering!$D$5:$D$10)</f>
        <v>2614.0449020295482</v>
      </c>
      <c r="AU15" s="87">
        <f>($AK$2+(O15+AG15)*12*7.57%)*SUM(Fasering!$D$5:$D$11)</f>
        <v>3310.0245617093997</v>
      </c>
    </row>
    <row r="16" spans="1:47" x14ac:dyDescent="0.3">
      <c r="A16" s="33">
        <f t="shared" si="8"/>
        <v>8</v>
      </c>
      <c r="B16" s="126">
        <v>33139.31</v>
      </c>
      <c r="C16" s="127"/>
      <c r="D16" s="126">
        <f t="shared" si="0"/>
        <v>42027.272941999996</v>
      </c>
      <c r="E16" s="128">
        <f t="shared" si="1"/>
        <v>1041.8288826199371</v>
      </c>
      <c r="F16" s="126">
        <f t="shared" si="2"/>
        <v>3502.2727451666665</v>
      </c>
      <c r="G16" s="128">
        <f t="shared" si="3"/>
        <v>86.819073551661418</v>
      </c>
      <c r="H16" s="46">
        <f>'L4'!$H$10</f>
        <v>1609.3</v>
      </c>
      <c r="I16" s="46">
        <f>GEW!$E$12+($F16-GEW!$E$12)*SUM(Fasering!$D$5)</f>
        <v>1716.7792493333334</v>
      </c>
      <c r="J16" s="46">
        <f>GEW!$E$12+($F16-GEW!$E$12)*SUM(Fasering!$D$5:$D$6)</f>
        <v>2178.4430406012921</v>
      </c>
      <c r="K16" s="46">
        <f>GEW!$E$12+($F16-GEW!$E$12)*SUM(Fasering!$D$5:$D$7)</f>
        <v>2443.328074456781</v>
      </c>
      <c r="L16" s="46">
        <f>GEW!$E$12+($F16-GEW!$E$12)*SUM(Fasering!$D$5:$D$8)</f>
        <v>2708.2131083122699</v>
      </c>
      <c r="M16" s="46">
        <f>GEW!$E$12+($F16-GEW!$E$12)*SUM(Fasering!$D$5:$D$9)</f>
        <v>2973.0981421677589</v>
      </c>
      <c r="N16" s="46">
        <f>GEW!$E$12+($F16-GEW!$E$12)*SUM(Fasering!$D$5:$D$10)</f>
        <v>3237.3877113111776</v>
      </c>
      <c r="O16" s="76">
        <f>GEW!$E$12+($F16-GEW!$E$12)*SUM(Fasering!$D$5:$D$11)</f>
        <v>3502.2727451666665</v>
      </c>
      <c r="P16" s="126">
        <f t="shared" si="4"/>
        <v>0</v>
      </c>
      <c r="Q16" s="128">
        <f t="shared" si="5"/>
        <v>0</v>
      </c>
      <c r="R16" s="46">
        <f>$P16*SUM(Fasering!$D$5)</f>
        <v>0</v>
      </c>
      <c r="S16" s="46">
        <f>$P16*SUM(Fasering!$D$5:$D$6)</f>
        <v>0</v>
      </c>
      <c r="T16" s="46">
        <f>$P16*SUM(Fasering!$D$5:$D$7)</f>
        <v>0</v>
      </c>
      <c r="U16" s="46">
        <f>$P16*SUM(Fasering!$D$5:$D$8)</f>
        <v>0</v>
      </c>
      <c r="V16" s="46">
        <f>$P16*SUM(Fasering!$D$5:$D$9)</f>
        <v>0</v>
      </c>
      <c r="W16" s="46">
        <f>$P16*SUM(Fasering!$D$5:$D$10)</f>
        <v>0</v>
      </c>
      <c r="X16" s="76">
        <f>$P16*SUM(Fasering!$D$5:$D$11)</f>
        <v>0</v>
      </c>
      <c r="Y16" s="126">
        <f t="shared" si="6"/>
        <v>0</v>
      </c>
      <c r="Z16" s="128">
        <f t="shared" si="7"/>
        <v>0</v>
      </c>
      <c r="AA16" s="75">
        <f>$Y16*SUM(Fasering!$D$5)</f>
        <v>0</v>
      </c>
      <c r="AB16" s="46">
        <f>$Y16*SUM(Fasering!$D$5:$D$6)</f>
        <v>0</v>
      </c>
      <c r="AC16" s="46">
        <f>$Y16*SUM(Fasering!$D$5:$D$7)</f>
        <v>0</v>
      </c>
      <c r="AD16" s="46">
        <f>$Y16*SUM(Fasering!$D$5:$D$8)</f>
        <v>0</v>
      </c>
      <c r="AE16" s="46">
        <f>$Y16*SUM(Fasering!$D$5:$D$9)</f>
        <v>0</v>
      </c>
      <c r="AF16" s="46">
        <f>$Y16*SUM(Fasering!$D$5:$D$10)</f>
        <v>0</v>
      </c>
      <c r="AG16" s="76">
        <f>$Y16*SUM(Fasering!$D$5:$D$11)</f>
        <v>0</v>
      </c>
      <c r="AH16" s="5">
        <f>($AK$2+(I16+R16)*12*7.57%)*SUM(Fasering!$D$5)</f>
        <v>0</v>
      </c>
      <c r="AI16" s="9">
        <f>($AK$2+(J16+S16)*12*7.57%)*SUM(Fasering!$D$5:$D$6)</f>
        <v>544.91203392081513</v>
      </c>
      <c r="AJ16" s="9">
        <f>($AK$2+(K16+T16)*12*7.57%)*SUM(Fasering!$D$5:$D$7)</f>
        <v>955.47488950803324</v>
      </c>
      <c r="AK16" s="9">
        <f>($AK$2+(L16+U16)*12*7.57%)*SUM(Fasering!$D$5:$D$8)</f>
        <v>1437.4320699416298</v>
      </c>
      <c r="AL16" s="9">
        <f>($AK$2+(M16+V16)*12*7.57%)*SUM(Fasering!$D$5:$D$9)</f>
        <v>1990.7835752216045</v>
      </c>
      <c r="AM16" s="9">
        <f>($AK$2+(N16+W16)*12*7.57%)*SUM(Fasering!$D$5:$D$10)</f>
        <v>2614.0449020295482</v>
      </c>
      <c r="AN16" s="87">
        <f>($AK$2+(O16+X16)*12*7.57%)*SUM(Fasering!$D$5:$D$11)</f>
        <v>3310.0245617093997</v>
      </c>
      <c r="AO16" s="5">
        <f>($AK$2+(I16+AA16)*12*7.57%)*SUM(Fasering!$D$5)</f>
        <v>0</v>
      </c>
      <c r="AP16" s="9">
        <f>($AK$2+(J16+AB16)*12*7.57%)*SUM(Fasering!$D$5:$D$6)</f>
        <v>544.91203392081513</v>
      </c>
      <c r="AQ16" s="9">
        <f>($AK$2+(K16+AC16)*12*7.57%)*SUM(Fasering!$D$5:$D$7)</f>
        <v>955.47488950803324</v>
      </c>
      <c r="AR16" s="9">
        <f>($AK$2+(L16+AD16)*12*7.57%)*SUM(Fasering!$D$5:$D$8)</f>
        <v>1437.4320699416298</v>
      </c>
      <c r="AS16" s="9">
        <f>($AK$2+(M16+AE16)*12*7.57%)*SUM(Fasering!$D$5:$D$9)</f>
        <v>1990.7835752216045</v>
      </c>
      <c r="AT16" s="9">
        <f>($AK$2+(N16+AF16)*12*7.57%)*SUM(Fasering!$D$5:$D$10)</f>
        <v>2614.0449020295482</v>
      </c>
      <c r="AU16" s="87">
        <f>($AK$2+(O16+AG16)*12*7.57%)*SUM(Fasering!$D$5:$D$11)</f>
        <v>3310.0245617093997</v>
      </c>
    </row>
    <row r="17" spans="1:47" x14ac:dyDescent="0.3">
      <c r="A17" s="33">
        <f t="shared" si="8"/>
        <v>9</v>
      </c>
      <c r="B17" s="126">
        <v>34445.31</v>
      </c>
      <c r="C17" s="127"/>
      <c r="D17" s="126">
        <f t="shared" si="0"/>
        <v>43683.542141999998</v>
      </c>
      <c r="E17" s="128">
        <f t="shared" si="1"/>
        <v>1082.8867236160725</v>
      </c>
      <c r="F17" s="126">
        <f t="shared" si="2"/>
        <v>3640.2951784999996</v>
      </c>
      <c r="G17" s="128">
        <f t="shared" si="3"/>
        <v>90.240560301339357</v>
      </c>
      <c r="H17" s="46">
        <f>'L4'!$H$10</f>
        <v>1609.3</v>
      </c>
      <c r="I17" s="46">
        <f>GEW!$E$12+($F17-GEW!$E$12)*SUM(Fasering!$D$5)</f>
        <v>1716.7792493333334</v>
      </c>
      <c r="J17" s="46">
        <f>GEW!$E$12+($F17-GEW!$E$12)*SUM(Fasering!$D$5:$D$6)</f>
        <v>2214.1306306157021</v>
      </c>
      <c r="K17" s="46">
        <f>GEW!$E$12+($F17-GEW!$E$12)*SUM(Fasering!$D$5:$D$7)</f>
        <v>2499.4918392719583</v>
      </c>
      <c r="L17" s="46">
        <f>GEW!$E$12+($F17-GEW!$E$12)*SUM(Fasering!$D$5:$D$8)</f>
        <v>2784.8530479282153</v>
      </c>
      <c r="M17" s="46">
        <f>GEW!$E$12+($F17-GEW!$E$12)*SUM(Fasering!$D$5:$D$9)</f>
        <v>3070.2142565844715</v>
      </c>
      <c r="N17" s="46">
        <f>GEW!$E$12+($F17-GEW!$E$12)*SUM(Fasering!$D$5:$D$10)</f>
        <v>3354.9339698437434</v>
      </c>
      <c r="O17" s="76">
        <f>GEW!$E$12+($F17-GEW!$E$12)*SUM(Fasering!$D$5:$D$11)</f>
        <v>3640.2951784999996</v>
      </c>
      <c r="P17" s="126">
        <f t="shared" si="4"/>
        <v>0</v>
      </c>
      <c r="Q17" s="128">
        <f t="shared" si="5"/>
        <v>0</v>
      </c>
      <c r="R17" s="46">
        <f>$P17*SUM(Fasering!$D$5)</f>
        <v>0</v>
      </c>
      <c r="S17" s="46">
        <f>$P17*SUM(Fasering!$D$5:$D$6)</f>
        <v>0</v>
      </c>
      <c r="T17" s="46">
        <f>$P17*SUM(Fasering!$D$5:$D$7)</f>
        <v>0</v>
      </c>
      <c r="U17" s="46">
        <f>$P17*SUM(Fasering!$D$5:$D$8)</f>
        <v>0</v>
      </c>
      <c r="V17" s="46">
        <f>$P17*SUM(Fasering!$D$5:$D$9)</f>
        <v>0</v>
      </c>
      <c r="W17" s="46">
        <f>$P17*SUM(Fasering!$D$5:$D$10)</f>
        <v>0</v>
      </c>
      <c r="X17" s="76">
        <f>$P17*SUM(Fasering!$D$5:$D$11)</f>
        <v>0</v>
      </c>
      <c r="Y17" s="126">
        <f t="shared" si="6"/>
        <v>0</v>
      </c>
      <c r="Z17" s="128">
        <f t="shared" si="7"/>
        <v>0</v>
      </c>
      <c r="AA17" s="75">
        <f>$Y17*SUM(Fasering!$D$5)</f>
        <v>0</v>
      </c>
      <c r="AB17" s="46">
        <f>$Y17*SUM(Fasering!$D$5:$D$6)</f>
        <v>0</v>
      </c>
      <c r="AC17" s="46">
        <f>$Y17*SUM(Fasering!$D$5:$D$7)</f>
        <v>0</v>
      </c>
      <c r="AD17" s="46">
        <f>$Y17*SUM(Fasering!$D$5:$D$8)</f>
        <v>0</v>
      </c>
      <c r="AE17" s="46">
        <f>$Y17*SUM(Fasering!$D$5:$D$9)</f>
        <v>0</v>
      </c>
      <c r="AF17" s="46">
        <f>$Y17*SUM(Fasering!$D$5:$D$10)</f>
        <v>0</v>
      </c>
      <c r="AG17" s="76">
        <f>$Y17*SUM(Fasering!$D$5:$D$11)</f>
        <v>0</v>
      </c>
      <c r="AH17" s="5">
        <f>($AK$2+(I17+R17)*12*7.57%)*SUM(Fasering!$D$5)</f>
        <v>0</v>
      </c>
      <c r="AI17" s="9">
        <f>($AK$2+(J17+S17)*12*7.57%)*SUM(Fasering!$D$5:$D$6)</f>
        <v>553.29430859365459</v>
      </c>
      <c r="AJ17" s="9">
        <f>($AK$2+(K17+T17)*12*7.57%)*SUM(Fasering!$D$5:$D$7)</f>
        <v>976.2354880311002</v>
      </c>
      <c r="AK17" s="9">
        <f>($AK$2+(L17+U17)*12*7.57%)*SUM(Fasering!$D$5:$D$8)</f>
        <v>1476.0899250158743</v>
      </c>
      <c r="AL17" s="9">
        <f>($AK$2+(M17+V17)*12*7.57%)*SUM(Fasering!$D$5:$D$9)</f>
        <v>2052.8576195479759</v>
      </c>
      <c r="AM17" s="9">
        <f>($AK$2+(N17+W17)*12*7.57%)*SUM(Fasering!$D$5:$D$10)</f>
        <v>2704.9828324419886</v>
      </c>
      <c r="AN17" s="87">
        <f>($AK$2+(O17+X17)*12*7.57%)*SUM(Fasering!$D$5:$D$11)</f>
        <v>3435.4041401493996</v>
      </c>
      <c r="AO17" s="5">
        <f>($AK$2+(I17+AA17)*12*7.57%)*SUM(Fasering!$D$5)</f>
        <v>0</v>
      </c>
      <c r="AP17" s="9">
        <f>($AK$2+(J17+AB17)*12*7.57%)*SUM(Fasering!$D$5:$D$6)</f>
        <v>553.29430859365459</v>
      </c>
      <c r="AQ17" s="9">
        <f>($AK$2+(K17+AC17)*12*7.57%)*SUM(Fasering!$D$5:$D$7)</f>
        <v>976.2354880311002</v>
      </c>
      <c r="AR17" s="9">
        <f>($AK$2+(L17+AD17)*12*7.57%)*SUM(Fasering!$D$5:$D$8)</f>
        <v>1476.0899250158743</v>
      </c>
      <c r="AS17" s="9">
        <f>($AK$2+(M17+AE17)*12*7.57%)*SUM(Fasering!$D$5:$D$9)</f>
        <v>2052.8576195479759</v>
      </c>
      <c r="AT17" s="9">
        <f>($AK$2+(N17+AF17)*12*7.57%)*SUM(Fasering!$D$5:$D$10)</f>
        <v>2704.9828324419886</v>
      </c>
      <c r="AU17" s="87">
        <f>($AK$2+(O17+AG17)*12*7.57%)*SUM(Fasering!$D$5:$D$11)</f>
        <v>3435.4041401493996</v>
      </c>
    </row>
    <row r="18" spans="1:47" x14ac:dyDescent="0.3">
      <c r="A18" s="33">
        <f t="shared" si="8"/>
        <v>10</v>
      </c>
      <c r="B18" s="126">
        <v>34445.31</v>
      </c>
      <c r="C18" s="127"/>
      <c r="D18" s="126">
        <f t="shared" si="0"/>
        <v>43683.542141999998</v>
      </c>
      <c r="E18" s="128">
        <f t="shared" si="1"/>
        <v>1082.8867236160725</v>
      </c>
      <c r="F18" s="126">
        <f t="shared" si="2"/>
        <v>3640.2951784999996</v>
      </c>
      <c r="G18" s="128">
        <f t="shared" si="3"/>
        <v>90.240560301339357</v>
      </c>
      <c r="H18" s="46">
        <f>'L4'!$H$10</f>
        <v>1609.3</v>
      </c>
      <c r="I18" s="46">
        <f>GEW!$E$12+($F18-GEW!$E$12)*SUM(Fasering!$D$5)</f>
        <v>1716.7792493333334</v>
      </c>
      <c r="J18" s="46">
        <f>GEW!$E$12+($F18-GEW!$E$12)*SUM(Fasering!$D$5:$D$6)</f>
        <v>2214.1306306157021</v>
      </c>
      <c r="K18" s="46">
        <f>GEW!$E$12+($F18-GEW!$E$12)*SUM(Fasering!$D$5:$D$7)</f>
        <v>2499.4918392719583</v>
      </c>
      <c r="L18" s="46">
        <f>GEW!$E$12+($F18-GEW!$E$12)*SUM(Fasering!$D$5:$D$8)</f>
        <v>2784.8530479282153</v>
      </c>
      <c r="M18" s="46">
        <f>GEW!$E$12+($F18-GEW!$E$12)*SUM(Fasering!$D$5:$D$9)</f>
        <v>3070.2142565844715</v>
      </c>
      <c r="N18" s="46">
        <f>GEW!$E$12+($F18-GEW!$E$12)*SUM(Fasering!$D$5:$D$10)</f>
        <v>3354.9339698437434</v>
      </c>
      <c r="O18" s="76">
        <f>GEW!$E$12+($F18-GEW!$E$12)*SUM(Fasering!$D$5:$D$11)</f>
        <v>3640.2951784999996</v>
      </c>
      <c r="P18" s="126">
        <f t="shared" si="4"/>
        <v>0</v>
      </c>
      <c r="Q18" s="128">
        <f t="shared" si="5"/>
        <v>0</v>
      </c>
      <c r="R18" s="46">
        <f>$P18*SUM(Fasering!$D$5)</f>
        <v>0</v>
      </c>
      <c r="S18" s="46">
        <f>$P18*SUM(Fasering!$D$5:$D$6)</f>
        <v>0</v>
      </c>
      <c r="T18" s="46">
        <f>$P18*SUM(Fasering!$D$5:$D$7)</f>
        <v>0</v>
      </c>
      <c r="U18" s="46">
        <f>$P18*SUM(Fasering!$D$5:$D$8)</f>
        <v>0</v>
      </c>
      <c r="V18" s="46">
        <f>$P18*SUM(Fasering!$D$5:$D$9)</f>
        <v>0</v>
      </c>
      <c r="W18" s="46">
        <f>$P18*SUM(Fasering!$D$5:$D$10)</f>
        <v>0</v>
      </c>
      <c r="X18" s="76">
        <f>$P18*SUM(Fasering!$D$5:$D$11)</f>
        <v>0</v>
      </c>
      <c r="Y18" s="126">
        <f t="shared" si="6"/>
        <v>0</v>
      </c>
      <c r="Z18" s="128">
        <f t="shared" si="7"/>
        <v>0</v>
      </c>
      <c r="AA18" s="75">
        <f>$Y18*SUM(Fasering!$D$5)</f>
        <v>0</v>
      </c>
      <c r="AB18" s="46">
        <f>$Y18*SUM(Fasering!$D$5:$D$6)</f>
        <v>0</v>
      </c>
      <c r="AC18" s="46">
        <f>$Y18*SUM(Fasering!$D$5:$D$7)</f>
        <v>0</v>
      </c>
      <c r="AD18" s="46">
        <f>$Y18*SUM(Fasering!$D$5:$D$8)</f>
        <v>0</v>
      </c>
      <c r="AE18" s="46">
        <f>$Y18*SUM(Fasering!$D$5:$D$9)</f>
        <v>0</v>
      </c>
      <c r="AF18" s="46">
        <f>$Y18*SUM(Fasering!$D$5:$D$10)</f>
        <v>0</v>
      </c>
      <c r="AG18" s="76">
        <f>$Y18*SUM(Fasering!$D$5:$D$11)</f>
        <v>0</v>
      </c>
      <c r="AH18" s="5">
        <f>($AK$2+(I18+R18)*12*7.57%)*SUM(Fasering!$D$5)</f>
        <v>0</v>
      </c>
      <c r="AI18" s="9">
        <f>($AK$2+(J18+S18)*12*7.57%)*SUM(Fasering!$D$5:$D$6)</f>
        <v>553.29430859365459</v>
      </c>
      <c r="AJ18" s="9">
        <f>($AK$2+(K18+T18)*12*7.57%)*SUM(Fasering!$D$5:$D$7)</f>
        <v>976.2354880311002</v>
      </c>
      <c r="AK18" s="9">
        <f>($AK$2+(L18+U18)*12*7.57%)*SUM(Fasering!$D$5:$D$8)</f>
        <v>1476.0899250158743</v>
      </c>
      <c r="AL18" s="9">
        <f>($AK$2+(M18+V18)*12*7.57%)*SUM(Fasering!$D$5:$D$9)</f>
        <v>2052.8576195479759</v>
      </c>
      <c r="AM18" s="9">
        <f>($AK$2+(N18+W18)*12*7.57%)*SUM(Fasering!$D$5:$D$10)</f>
        <v>2704.9828324419886</v>
      </c>
      <c r="AN18" s="87">
        <f>($AK$2+(O18+X18)*12*7.57%)*SUM(Fasering!$D$5:$D$11)</f>
        <v>3435.4041401493996</v>
      </c>
      <c r="AO18" s="5">
        <f>($AK$2+(I18+AA18)*12*7.57%)*SUM(Fasering!$D$5)</f>
        <v>0</v>
      </c>
      <c r="AP18" s="9">
        <f>($AK$2+(J18+AB18)*12*7.57%)*SUM(Fasering!$D$5:$D$6)</f>
        <v>553.29430859365459</v>
      </c>
      <c r="AQ18" s="9">
        <f>($AK$2+(K18+AC18)*12*7.57%)*SUM(Fasering!$D$5:$D$7)</f>
        <v>976.2354880311002</v>
      </c>
      <c r="AR18" s="9">
        <f>($AK$2+(L18+AD18)*12*7.57%)*SUM(Fasering!$D$5:$D$8)</f>
        <v>1476.0899250158743</v>
      </c>
      <c r="AS18" s="9">
        <f>($AK$2+(M18+AE18)*12*7.57%)*SUM(Fasering!$D$5:$D$9)</f>
        <v>2052.8576195479759</v>
      </c>
      <c r="AT18" s="9">
        <f>($AK$2+(N18+AF18)*12*7.57%)*SUM(Fasering!$D$5:$D$10)</f>
        <v>2704.9828324419886</v>
      </c>
      <c r="AU18" s="87">
        <f>($AK$2+(O18+AG18)*12*7.57%)*SUM(Fasering!$D$5:$D$11)</f>
        <v>3435.4041401493996</v>
      </c>
    </row>
    <row r="19" spans="1:47" x14ac:dyDescent="0.3">
      <c r="A19" s="33">
        <f t="shared" si="8"/>
        <v>11</v>
      </c>
      <c r="B19" s="126">
        <v>36077.79</v>
      </c>
      <c r="C19" s="127"/>
      <c r="D19" s="126">
        <f t="shared" si="0"/>
        <v>45753.853278000002</v>
      </c>
      <c r="E19" s="128">
        <f t="shared" si="1"/>
        <v>1134.2083961041055</v>
      </c>
      <c r="F19" s="126">
        <f t="shared" si="2"/>
        <v>3812.8211065</v>
      </c>
      <c r="G19" s="128">
        <f t="shared" si="3"/>
        <v>94.517366342008785</v>
      </c>
      <c r="H19" s="46">
        <f>'L4'!$H$10</f>
        <v>1609.3</v>
      </c>
      <c r="I19" s="46">
        <f>GEW!$E$12+($F19-GEW!$E$12)*SUM(Fasering!$D$5)</f>
        <v>1716.7792493333334</v>
      </c>
      <c r="J19" s="46">
        <f>GEW!$E$12+($F19-GEW!$E$12)*SUM(Fasering!$D$5:$D$6)</f>
        <v>2258.7395716162564</v>
      </c>
      <c r="K19" s="46">
        <f>GEW!$E$12+($F19-GEW!$E$12)*SUM(Fasering!$D$5:$D$7)</f>
        <v>2569.6956852026487</v>
      </c>
      <c r="L19" s="46">
        <f>GEW!$E$12+($F19-GEW!$E$12)*SUM(Fasering!$D$5:$D$8)</f>
        <v>2880.6517987890411</v>
      </c>
      <c r="M19" s="46">
        <f>GEW!$E$12+($F19-GEW!$E$12)*SUM(Fasering!$D$5:$D$9)</f>
        <v>3191.6079123754334</v>
      </c>
      <c r="N19" s="46">
        <f>GEW!$E$12+($F19-GEW!$E$12)*SUM(Fasering!$D$5:$D$10)</f>
        <v>3501.8649929136081</v>
      </c>
      <c r="O19" s="76">
        <f>GEW!$E$12+($F19-GEW!$E$12)*SUM(Fasering!$D$5:$D$11)</f>
        <v>3812.8211065000005</v>
      </c>
      <c r="P19" s="126">
        <f t="shared" si="4"/>
        <v>0</v>
      </c>
      <c r="Q19" s="128">
        <f t="shared" si="5"/>
        <v>0</v>
      </c>
      <c r="R19" s="46">
        <f>$P19*SUM(Fasering!$D$5)</f>
        <v>0</v>
      </c>
      <c r="S19" s="46">
        <f>$P19*SUM(Fasering!$D$5:$D$6)</f>
        <v>0</v>
      </c>
      <c r="T19" s="46">
        <f>$P19*SUM(Fasering!$D$5:$D$7)</f>
        <v>0</v>
      </c>
      <c r="U19" s="46">
        <f>$P19*SUM(Fasering!$D$5:$D$8)</f>
        <v>0</v>
      </c>
      <c r="V19" s="46">
        <f>$P19*SUM(Fasering!$D$5:$D$9)</f>
        <v>0</v>
      </c>
      <c r="W19" s="46">
        <f>$P19*SUM(Fasering!$D$5:$D$10)</f>
        <v>0</v>
      </c>
      <c r="X19" s="76">
        <f>$P19*SUM(Fasering!$D$5:$D$11)</f>
        <v>0</v>
      </c>
      <c r="Y19" s="126">
        <f t="shared" si="6"/>
        <v>0</v>
      </c>
      <c r="Z19" s="128">
        <f t="shared" si="7"/>
        <v>0</v>
      </c>
      <c r="AA19" s="75">
        <f>$Y19*SUM(Fasering!$D$5)</f>
        <v>0</v>
      </c>
      <c r="AB19" s="46">
        <f>$Y19*SUM(Fasering!$D$5:$D$6)</f>
        <v>0</v>
      </c>
      <c r="AC19" s="46">
        <f>$Y19*SUM(Fasering!$D$5:$D$7)</f>
        <v>0</v>
      </c>
      <c r="AD19" s="46">
        <f>$Y19*SUM(Fasering!$D$5:$D$8)</f>
        <v>0</v>
      </c>
      <c r="AE19" s="46">
        <f>$Y19*SUM(Fasering!$D$5:$D$9)</f>
        <v>0</v>
      </c>
      <c r="AF19" s="46">
        <f>$Y19*SUM(Fasering!$D$5:$D$10)</f>
        <v>0</v>
      </c>
      <c r="AG19" s="76">
        <f>$Y19*SUM(Fasering!$D$5:$D$11)</f>
        <v>0</v>
      </c>
      <c r="AH19" s="5">
        <f>($AK$2+(I19+R19)*12*7.57%)*SUM(Fasering!$D$5)</f>
        <v>0</v>
      </c>
      <c r="AI19" s="9">
        <f>($AK$2+(J19+S19)*12*7.57%)*SUM(Fasering!$D$5:$D$6)</f>
        <v>563.77202356908856</v>
      </c>
      <c r="AJ19" s="9">
        <f>($AK$2+(K19+T19)*12*7.57%)*SUM(Fasering!$D$5:$D$7)</f>
        <v>1002.1859182584639</v>
      </c>
      <c r="AK19" s="9">
        <f>($AK$2+(L19+U19)*12*7.57%)*SUM(Fasering!$D$5:$D$8)</f>
        <v>1524.4116518547742</v>
      </c>
      <c r="AL19" s="9">
        <f>($AK$2+(M19+V19)*12*7.57%)*SUM(Fasering!$D$5:$D$9)</f>
        <v>2130.4492243580189</v>
      </c>
      <c r="AM19" s="9">
        <f>($AK$2+(N19+W19)*12*7.57%)*SUM(Fasering!$D$5:$D$10)</f>
        <v>2818.6538528399219</v>
      </c>
      <c r="AN19" s="87">
        <f>($AK$2+(O19+X19)*12*7.57%)*SUM(Fasering!$D$5:$D$11)</f>
        <v>3592.1266931446007</v>
      </c>
      <c r="AO19" s="5">
        <f>($AK$2+(I19+AA19)*12*7.57%)*SUM(Fasering!$D$5)</f>
        <v>0</v>
      </c>
      <c r="AP19" s="9">
        <f>($AK$2+(J19+AB19)*12*7.57%)*SUM(Fasering!$D$5:$D$6)</f>
        <v>563.77202356908856</v>
      </c>
      <c r="AQ19" s="9">
        <f>($AK$2+(K19+AC19)*12*7.57%)*SUM(Fasering!$D$5:$D$7)</f>
        <v>1002.1859182584639</v>
      </c>
      <c r="AR19" s="9">
        <f>($AK$2+(L19+AD19)*12*7.57%)*SUM(Fasering!$D$5:$D$8)</f>
        <v>1524.4116518547742</v>
      </c>
      <c r="AS19" s="9">
        <f>($AK$2+(M19+AE19)*12*7.57%)*SUM(Fasering!$D$5:$D$9)</f>
        <v>2130.4492243580189</v>
      </c>
      <c r="AT19" s="9">
        <f>($AK$2+(N19+AF19)*12*7.57%)*SUM(Fasering!$D$5:$D$10)</f>
        <v>2818.6538528399219</v>
      </c>
      <c r="AU19" s="87">
        <f>($AK$2+(O19+AG19)*12*7.57%)*SUM(Fasering!$D$5:$D$11)</f>
        <v>3592.1266931446007</v>
      </c>
    </row>
    <row r="20" spans="1:47" x14ac:dyDescent="0.3">
      <c r="A20" s="33">
        <f t="shared" si="8"/>
        <v>12</v>
      </c>
      <c r="B20" s="126">
        <v>36077.79</v>
      </c>
      <c r="C20" s="127"/>
      <c r="D20" s="126">
        <f t="shared" si="0"/>
        <v>45753.853278000002</v>
      </c>
      <c r="E20" s="128">
        <f t="shared" si="1"/>
        <v>1134.2083961041055</v>
      </c>
      <c r="F20" s="126">
        <f t="shared" si="2"/>
        <v>3812.8211065</v>
      </c>
      <c r="G20" s="128">
        <f t="shared" si="3"/>
        <v>94.517366342008785</v>
      </c>
      <c r="H20" s="46">
        <f>'L4'!$H$10</f>
        <v>1609.3</v>
      </c>
      <c r="I20" s="46">
        <f>GEW!$E$12+($F20-GEW!$E$12)*SUM(Fasering!$D$5)</f>
        <v>1716.7792493333334</v>
      </c>
      <c r="J20" s="46">
        <f>GEW!$E$12+($F20-GEW!$E$12)*SUM(Fasering!$D$5:$D$6)</f>
        <v>2258.7395716162564</v>
      </c>
      <c r="K20" s="46">
        <f>GEW!$E$12+($F20-GEW!$E$12)*SUM(Fasering!$D$5:$D$7)</f>
        <v>2569.6956852026487</v>
      </c>
      <c r="L20" s="46">
        <f>GEW!$E$12+($F20-GEW!$E$12)*SUM(Fasering!$D$5:$D$8)</f>
        <v>2880.6517987890411</v>
      </c>
      <c r="M20" s="46">
        <f>GEW!$E$12+($F20-GEW!$E$12)*SUM(Fasering!$D$5:$D$9)</f>
        <v>3191.6079123754334</v>
      </c>
      <c r="N20" s="46">
        <f>GEW!$E$12+($F20-GEW!$E$12)*SUM(Fasering!$D$5:$D$10)</f>
        <v>3501.8649929136081</v>
      </c>
      <c r="O20" s="76">
        <f>GEW!$E$12+($F20-GEW!$E$12)*SUM(Fasering!$D$5:$D$11)</f>
        <v>3812.8211065000005</v>
      </c>
      <c r="P20" s="126">
        <f t="shared" si="4"/>
        <v>0</v>
      </c>
      <c r="Q20" s="128">
        <f t="shared" si="5"/>
        <v>0</v>
      </c>
      <c r="R20" s="46">
        <f>$P20*SUM(Fasering!$D$5)</f>
        <v>0</v>
      </c>
      <c r="S20" s="46">
        <f>$P20*SUM(Fasering!$D$5:$D$6)</f>
        <v>0</v>
      </c>
      <c r="T20" s="46">
        <f>$P20*SUM(Fasering!$D$5:$D$7)</f>
        <v>0</v>
      </c>
      <c r="U20" s="46">
        <f>$P20*SUM(Fasering!$D$5:$D$8)</f>
        <v>0</v>
      </c>
      <c r="V20" s="46">
        <f>$P20*SUM(Fasering!$D$5:$D$9)</f>
        <v>0</v>
      </c>
      <c r="W20" s="46">
        <f>$P20*SUM(Fasering!$D$5:$D$10)</f>
        <v>0</v>
      </c>
      <c r="X20" s="76">
        <f>$P20*SUM(Fasering!$D$5:$D$11)</f>
        <v>0</v>
      </c>
      <c r="Y20" s="126">
        <f t="shared" si="6"/>
        <v>0</v>
      </c>
      <c r="Z20" s="128">
        <f t="shared" si="7"/>
        <v>0</v>
      </c>
      <c r="AA20" s="75">
        <f>$Y20*SUM(Fasering!$D$5)</f>
        <v>0</v>
      </c>
      <c r="AB20" s="46">
        <f>$Y20*SUM(Fasering!$D$5:$D$6)</f>
        <v>0</v>
      </c>
      <c r="AC20" s="46">
        <f>$Y20*SUM(Fasering!$D$5:$D$7)</f>
        <v>0</v>
      </c>
      <c r="AD20" s="46">
        <f>$Y20*SUM(Fasering!$D$5:$D$8)</f>
        <v>0</v>
      </c>
      <c r="AE20" s="46">
        <f>$Y20*SUM(Fasering!$D$5:$D$9)</f>
        <v>0</v>
      </c>
      <c r="AF20" s="46">
        <f>$Y20*SUM(Fasering!$D$5:$D$10)</f>
        <v>0</v>
      </c>
      <c r="AG20" s="76">
        <f>$Y20*SUM(Fasering!$D$5:$D$11)</f>
        <v>0</v>
      </c>
      <c r="AH20" s="5">
        <f>($AK$2+(I20+R20)*12*7.57%)*SUM(Fasering!$D$5)</f>
        <v>0</v>
      </c>
      <c r="AI20" s="9">
        <f>($AK$2+(J20+S20)*12*7.57%)*SUM(Fasering!$D$5:$D$6)</f>
        <v>563.77202356908856</v>
      </c>
      <c r="AJ20" s="9">
        <f>($AK$2+(K20+T20)*12*7.57%)*SUM(Fasering!$D$5:$D$7)</f>
        <v>1002.1859182584639</v>
      </c>
      <c r="AK20" s="9">
        <f>($AK$2+(L20+U20)*12*7.57%)*SUM(Fasering!$D$5:$D$8)</f>
        <v>1524.4116518547742</v>
      </c>
      <c r="AL20" s="9">
        <f>($AK$2+(M20+V20)*12*7.57%)*SUM(Fasering!$D$5:$D$9)</f>
        <v>2130.4492243580189</v>
      </c>
      <c r="AM20" s="9">
        <f>($AK$2+(N20+W20)*12*7.57%)*SUM(Fasering!$D$5:$D$10)</f>
        <v>2818.6538528399219</v>
      </c>
      <c r="AN20" s="87">
        <f>($AK$2+(O20+X20)*12*7.57%)*SUM(Fasering!$D$5:$D$11)</f>
        <v>3592.1266931446007</v>
      </c>
      <c r="AO20" s="5">
        <f>($AK$2+(I20+AA20)*12*7.57%)*SUM(Fasering!$D$5)</f>
        <v>0</v>
      </c>
      <c r="AP20" s="9">
        <f>($AK$2+(J20+AB20)*12*7.57%)*SUM(Fasering!$D$5:$D$6)</f>
        <v>563.77202356908856</v>
      </c>
      <c r="AQ20" s="9">
        <f>($AK$2+(K20+AC20)*12*7.57%)*SUM(Fasering!$D$5:$D$7)</f>
        <v>1002.1859182584639</v>
      </c>
      <c r="AR20" s="9">
        <f>($AK$2+(L20+AD20)*12*7.57%)*SUM(Fasering!$D$5:$D$8)</f>
        <v>1524.4116518547742</v>
      </c>
      <c r="AS20" s="9">
        <f>($AK$2+(M20+AE20)*12*7.57%)*SUM(Fasering!$D$5:$D$9)</f>
        <v>2130.4492243580189</v>
      </c>
      <c r="AT20" s="9">
        <f>($AK$2+(N20+AF20)*12*7.57%)*SUM(Fasering!$D$5:$D$10)</f>
        <v>2818.6538528399219</v>
      </c>
      <c r="AU20" s="87">
        <f>($AK$2+(O20+AG20)*12*7.57%)*SUM(Fasering!$D$5:$D$11)</f>
        <v>3592.1266931446007</v>
      </c>
    </row>
    <row r="21" spans="1:47" x14ac:dyDescent="0.3">
      <c r="A21" s="33">
        <f t="shared" si="8"/>
        <v>13</v>
      </c>
      <c r="B21" s="126">
        <v>37547.019999999997</v>
      </c>
      <c r="C21" s="127"/>
      <c r="D21" s="126">
        <f t="shared" si="0"/>
        <v>47617.130763999994</v>
      </c>
      <c r="E21" s="128">
        <f t="shared" si="1"/>
        <v>1180.3978384676213</v>
      </c>
      <c r="F21" s="126">
        <f t="shared" si="2"/>
        <v>3968.0942303333331</v>
      </c>
      <c r="G21" s="128">
        <f t="shared" si="3"/>
        <v>98.366486538968445</v>
      </c>
      <c r="H21" s="46">
        <f>'L4'!$H$10</f>
        <v>1609.3</v>
      </c>
      <c r="I21" s="46">
        <f>GEW!$E$12+($F21-GEW!$E$12)*SUM(Fasering!$D$5)</f>
        <v>1716.7792493333334</v>
      </c>
      <c r="J21" s="46">
        <f>GEW!$E$12+($F21-GEW!$E$12)*SUM(Fasering!$D$5:$D$6)</f>
        <v>2298.8875638650097</v>
      </c>
      <c r="K21" s="46">
        <f>GEW!$E$12+($F21-GEW!$E$12)*SUM(Fasering!$D$5:$D$7)</f>
        <v>2632.8790605314416</v>
      </c>
      <c r="L21" s="46">
        <f>GEW!$E$12+($F21-GEW!$E$12)*SUM(Fasering!$D$5:$D$8)</f>
        <v>2966.8705571978735</v>
      </c>
      <c r="M21" s="46">
        <f>GEW!$E$12+($F21-GEW!$E$12)*SUM(Fasering!$D$5:$D$9)</f>
        <v>3300.8620538643054</v>
      </c>
      <c r="N21" s="46">
        <f>GEW!$E$12+($F21-GEW!$E$12)*SUM(Fasering!$D$5:$D$10)</f>
        <v>3634.1027336669013</v>
      </c>
      <c r="O21" s="76">
        <f>GEW!$E$12+($F21-GEW!$E$12)*SUM(Fasering!$D$5:$D$11)</f>
        <v>3968.0942303333331</v>
      </c>
      <c r="P21" s="126">
        <f t="shared" si="4"/>
        <v>0</v>
      </c>
      <c r="Q21" s="128">
        <f t="shared" si="5"/>
        <v>0</v>
      </c>
      <c r="R21" s="46">
        <f>$P21*SUM(Fasering!$D$5)</f>
        <v>0</v>
      </c>
      <c r="S21" s="46">
        <f>$P21*SUM(Fasering!$D$5:$D$6)</f>
        <v>0</v>
      </c>
      <c r="T21" s="46">
        <f>$P21*SUM(Fasering!$D$5:$D$7)</f>
        <v>0</v>
      </c>
      <c r="U21" s="46">
        <f>$P21*SUM(Fasering!$D$5:$D$8)</f>
        <v>0</v>
      </c>
      <c r="V21" s="46">
        <f>$P21*SUM(Fasering!$D$5:$D$9)</f>
        <v>0</v>
      </c>
      <c r="W21" s="46">
        <f>$P21*SUM(Fasering!$D$5:$D$10)</f>
        <v>0</v>
      </c>
      <c r="X21" s="76">
        <f>$P21*SUM(Fasering!$D$5:$D$11)</f>
        <v>0</v>
      </c>
      <c r="Y21" s="126">
        <f t="shared" si="6"/>
        <v>0</v>
      </c>
      <c r="Z21" s="128">
        <f t="shared" si="7"/>
        <v>0</v>
      </c>
      <c r="AA21" s="75">
        <f>$Y21*SUM(Fasering!$D$5)</f>
        <v>0</v>
      </c>
      <c r="AB21" s="46">
        <f>$Y21*SUM(Fasering!$D$5:$D$6)</f>
        <v>0</v>
      </c>
      <c r="AC21" s="46">
        <f>$Y21*SUM(Fasering!$D$5:$D$7)</f>
        <v>0</v>
      </c>
      <c r="AD21" s="46">
        <f>$Y21*SUM(Fasering!$D$5:$D$8)</f>
        <v>0</v>
      </c>
      <c r="AE21" s="46">
        <f>$Y21*SUM(Fasering!$D$5:$D$9)</f>
        <v>0</v>
      </c>
      <c r="AF21" s="46">
        <f>$Y21*SUM(Fasering!$D$5:$D$10)</f>
        <v>0</v>
      </c>
      <c r="AG21" s="76">
        <f>$Y21*SUM(Fasering!$D$5:$D$11)</f>
        <v>0</v>
      </c>
      <c r="AH21" s="5">
        <f>($AK$2+(I21+R21)*12*7.57%)*SUM(Fasering!$D$5)</f>
        <v>0</v>
      </c>
      <c r="AI21" s="9">
        <f>($AK$2+(J21+S21)*12*7.57%)*SUM(Fasering!$D$5:$D$6)</f>
        <v>573.20195421041774</v>
      </c>
      <c r="AJ21" s="9">
        <f>($AK$2+(K21+T21)*12*7.57%)*SUM(Fasering!$D$5:$D$7)</f>
        <v>1025.5412736704438</v>
      </c>
      <c r="AK21" s="9">
        <f>($AK$2+(L21+U21)*12*7.57%)*SUM(Fasering!$D$5:$D$8)</f>
        <v>1567.9011468093927</v>
      </c>
      <c r="AL21" s="9">
        <f>($AK$2+(M21+V21)*12*7.57%)*SUM(Fasering!$D$5:$D$9)</f>
        <v>2200.2815736272651</v>
      </c>
      <c r="AM21" s="9">
        <f>($AK$2+(N21+W21)*12*7.57%)*SUM(Fasering!$D$5:$D$10)</f>
        <v>2920.9576319362991</v>
      </c>
      <c r="AN21" s="87">
        <f>($AK$2+(O21+X21)*12*7.57%)*SUM(Fasering!$D$5:$D$11)</f>
        <v>3733.1767988348001</v>
      </c>
      <c r="AO21" s="5">
        <f>($AK$2+(I21+AA21)*12*7.57%)*SUM(Fasering!$D$5)</f>
        <v>0</v>
      </c>
      <c r="AP21" s="9">
        <f>($AK$2+(J21+AB21)*12*7.57%)*SUM(Fasering!$D$5:$D$6)</f>
        <v>573.20195421041774</v>
      </c>
      <c r="AQ21" s="9">
        <f>($AK$2+(K21+AC21)*12*7.57%)*SUM(Fasering!$D$5:$D$7)</f>
        <v>1025.5412736704438</v>
      </c>
      <c r="AR21" s="9">
        <f>($AK$2+(L21+AD21)*12*7.57%)*SUM(Fasering!$D$5:$D$8)</f>
        <v>1567.9011468093927</v>
      </c>
      <c r="AS21" s="9">
        <f>($AK$2+(M21+AE21)*12*7.57%)*SUM(Fasering!$D$5:$D$9)</f>
        <v>2200.2815736272651</v>
      </c>
      <c r="AT21" s="9">
        <f>($AK$2+(N21+AF21)*12*7.57%)*SUM(Fasering!$D$5:$D$10)</f>
        <v>2920.9576319362991</v>
      </c>
      <c r="AU21" s="87">
        <f>($AK$2+(O21+AG21)*12*7.57%)*SUM(Fasering!$D$5:$D$11)</f>
        <v>3733.1767988348001</v>
      </c>
    </row>
    <row r="22" spans="1:47" x14ac:dyDescent="0.3">
      <c r="A22" s="33">
        <f t="shared" si="8"/>
        <v>14</v>
      </c>
      <c r="B22" s="126">
        <v>37547.019999999997</v>
      </c>
      <c r="C22" s="127"/>
      <c r="D22" s="126">
        <f t="shared" si="0"/>
        <v>47617.130763999994</v>
      </c>
      <c r="E22" s="128">
        <f t="shared" si="1"/>
        <v>1180.3978384676213</v>
      </c>
      <c r="F22" s="126">
        <f t="shared" si="2"/>
        <v>3968.0942303333331</v>
      </c>
      <c r="G22" s="128">
        <f t="shared" si="3"/>
        <v>98.366486538968445</v>
      </c>
      <c r="H22" s="46">
        <f>'L4'!$H$10</f>
        <v>1609.3</v>
      </c>
      <c r="I22" s="46">
        <f>GEW!$E$12+($F22-GEW!$E$12)*SUM(Fasering!$D$5)</f>
        <v>1716.7792493333334</v>
      </c>
      <c r="J22" s="46">
        <f>GEW!$E$12+($F22-GEW!$E$12)*SUM(Fasering!$D$5:$D$6)</f>
        <v>2298.8875638650097</v>
      </c>
      <c r="K22" s="46">
        <f>GEW!$E$12+($F22-GEW!$E$12)*SUM(Fasering!$D$5:$D$7)</f>
        <v>2632.8790605314416</v>
      </c>
      <c r="L22" s="46">
        <f>GEW!$E$12+($F22-GEW!$E$12)*SUM(Fasering!$D$5:$D$8)</f>
        <v>2966.8705571978735</v>
      </c>
      <c r="M22" s="46">
        <f>GEW!$E$12+($F22-GEW!$E$12)*SUM(Fasering!$D$5:$D$9)</f>
        <v>3300.8620538643054</v>
      </c>
      <c r="N22" s="46">
        <f>GEW!$E$12+($F22-GEW!$E$12)*SUM(Fasering!$D$5:$D$10)</f>
        <v>3634.1027336669013</v>
      </c>
      <c r="O22" s="76">
        <f>GEW!$E$12+($F22-GEW!$E$12)*SUM(Fasering!$D$5:$D$11)</f>
        <v>3968.0942303333331</v>
      </c>
      <c r="P22" s="126">
        <f t="shared" si="4"/>
        <v>0</v>
      </c>
      <c r="Q22" s="128">
        <f t="shared" si="5"/>
        <v>0</v>
      </c>
      <c r="R22" s="46">
        <f>$P22*SUM(Fasering!$D$5)</f>
        <v>0</v>
      </c>
      <c r="S22" s="46">
        <f>$P22*SUM(Fasering!$D$5:$D$6)</f>
        <v>0</v>
      </c>
      <c r="T22" s="46">
        <f>$P22*SUM(Fasering!$D$5:$D$7)</f>
        <v>0</v>
      </c>
      <c r="U22" s="46">
        <f>$P22*SUM(Fasering!$D$5:$D$8)</f>
        <v>0</v>
      </c>
      <c r="V22" s="46">
        <f>$P22*SUM(Fasering!$D$5:$D$9)</f>
        <v>0</v>
      </c>
      <c r="W22" s="46">
        <f>$P22*SUM(Fasering!$D$5:$D$10)</f>
        <v>0</v>
      </c>
      <c r="X22" s="76">
        <f>$P22*SUM(Fasering!$D$5:$D$11)</f>
        <v>0</v>
      </c>
      <c r="Y22" s="126">
        <f t="shared" si="6"/>
        <v>0</v>
      </c>
      <c r="Z22" s="128">
        <f t="shared" si="7"/>
        <v>0</v>
      </c>
      <c r="AA22" s="75">
        <f>$Y22*SUM(Fasering!$D$5)</f>
        <v>0</v>
      </c>
      <c r="AB22" s="46">
        <f>$Y22*SUM(Fasering!$D$5:$D$6)</f>
        <v>0</v>
      </c>
      <c r="AC22" s="46">
        <f>$Y22*SUM(Fasering!$D$5:$D$7)</f>
        <v>0</v>
      </c>
      <c r="AD22" s="46">
        <f>$Y22*SUM(Fasering!$D$5:$D$8)</f>
        <v>0</v>
      </c>
      <c r="AE22" s="46">
        <f>$Y22*SUM(Fasering!$D$5:$D$9)</f>
        <v>0</v>
      </c>
      <c r="AF22" s="46">
        <f>$Y22*SUM(Fasering!$D$5:$D$10)</f>
        <v>0</v>
      </c>
      <c r="AG22" s="76">
        <f>$Y22*SUM(Fasering!$D$5:$D$11)</f>
        <v>0</v>
      </c>
      <c r="AH22" s="5">
        <f>($AK$2+(I22+R22)*12*7.57%)*SUM(Fasering!$D$5)</f>
        <v>0</v>
      </c>
      <c r="AI22" s="9">
        <f>($AK$2+(J22+S22)*12*7.57%)*SUM(Fasering!$D$5:$D$6)</f>
        <v>573.20195421041774</v>
      </c>
      <c r="AJ22" s="9">
        <f>($AK$2+(K22+T22)*12*7.57%)*SUM(Fasering!$D$5:$D$7)</f>
        <v>1025.5412736704438</v>
      </c>
      <c r="AK22" s="9">
        <f>($AK$2+(L22+U22)*12*7.57%)*SUM(Fasering!$D$5:$D$8)</f>
        <v>1567.9011468093927</v>
      </c>
      <c r="AL22" s="9">
        <f>($AK$2+(M22+V22)*12*7.57%)*SUM(Fasering!$D$5:$D$9)</f>
        <v>2200.2815736272651</v>
      </c>
      <c r="AM22" s="9">
        <f>($AK$2+(N22+W22)*12*7.57%)*SUM(Fasering!$D$5:$D$10)</f>
        <v>2920.9576319362991</v>
      </c>
      <c r="AN22" s="87">
        <f>($AK$2+(O22+X22)*12*7.57%)*SUM(Fasering!$D$5:$D$11)</f>
        <v>3733.1767988348001</v>
      </c>
      <c r="AO22" s="5">
        <f>($AK$2+(I22+AA22)*12*7.57%)*SUM(Fasering!$D$5)</f>
        <v>0</v>
      </c>
      <c r="AP22" s="9">
        <f>($AK$2+(J22+AB22)*12*7.57%)*SUM(Fasering!$D$5:$D$6)</f>
        <v>573.20195421041774</v>
      </c>
      <c r="AQ22" s="9">
        <f>($AK$2+(K22+AC22)*12*7.57%)*SUM(Fasering!$D$5:$D$7)</f>
        <v>1025.5412736704438</v>
      </c>
      <c r="AR22" s="9">
        <f>($AK$2+(L22+AD22)*12*7.57%)*SUM(Fasering!$D$5:$D$8)</f>
        <v>1567.9011468093927</v>
      </c>
      <c r="AS22" s="9">
        <f>($AK$2+(M22+AE22)*12*7.57%)*SUM(Fasering!$D$5:$D$9)</f>
        <v>2200.2815736272651</v>
      </c>
      <c r="AT22" s="9">
        <f>($AK$2+(N22+AF22)*12*7.57%)*SUM(Fasering!$D$5:$D$10)</f>
        <v>2920.9576319362991</v>
      </c>
      <c r="AU22" s="87">
        <f>($AK$2+(O22+AG22)*12*7.57%)*SUM(Fasering!$D$5:$D$11)</f>
        <v>3733.1767988348001</v>
      </c>
    </row>
    <row r="23" spans="1:47" x14ac:dyDescent="0.3">
      <c r="A23" s="33">
        <f t="shared" si="8"/>
        <v>15</v>
      </c>
      <c r="B23" s="126">
        <v>39016.26</v>
      </c>
      <c r="C23" s="127"/>
      <c r="D23" s="126">
        <f t="shared" si="0"/>
        <v>49480.420932000001</v>
      </c>
      <c r="E23" s="128">
        <f t="shared" si="1"/>
        <v>1226.5875952097056</v>
      </c>
      <c r="F23" s="126">
        <f t="shared" si="2"/>
        <v>4123.3684110000004</v>
      </c>
      <c r="G23" s="128">
        <f t="shared" si="3"/>
        <v>102.21563293414214</v>
      </c>
      <c r="H23" s="46">
        <f>'L4'!$H$10</f>
        <v>1609.3</v>
      </c>
      <c r="I23" s="46">
        <f>GEW!$E$12+($F23-GEW!$E$12)*SUM(Fasering!$D$5)</f>
        <v>1716.7792493333334</v>
      </c>
      <c r="J23" s="46">
        <f>GEW!$E$12+($F23-GEW!$E$12)*SUM(Fasering!$D$5:$D$6)</f>
        <v>2339.0358293724921</v>
      </c>
      <c r="K23" s="46">
        <f>GEW!$E$12+($F23-GEW!$E$12)*SUM(Fasering!$D$5:$D$7)</f>
        <v>2696.0628659043755</v>
      </c>
      <c r="L23" s="46">
        <f>GEW!$E$12+($F23-GEW!$E$12)*SUM(Fasering!$D$5:$D$8)</f>
        <v>3053.0899024362589</v>
      </c>
      <c r="M23" s="46">
        <f>GEW!$E$12+($F23-GEW!$E$12)*SUM(Fasering!$D$5:$D$9)</f>
        <v>3410.1169389681427</v>
      </c>
      <c r="N23" s="46">
        <f>GEW!$E$12+($F23-GEW!$E$12)*SUM(Fasering!$D$5:$D$10)</f>
        <v>3766.3413744681166</v>
      </c>
      <c r="O23" s="76">
        <f>GEW!$E$12+($F23-GEW!$E$12)*SUM(Fasering!$D$5:$D$11)</f>
        <v>4123.3684110000004</v>
      </c>
      <c r="P23" s="126">
        <f t="shared" si="4"/>
        <v>0</v>
      </c>
      <c r="Q23" s="128">
        <f t="shared" si="5"/>
        <v>0</v>
      </c>
      <c r="R23" s="46">
        <f>$P23*SUM(Fasering!$D$5)</f>
        <v>0</v>
      </c>
      <c r="S23" s="46">
        <f>$P23*SUM(Fasering!$D$5:$D$6)</f>
        <v>0</v>
      </c>
      <c r="T23" s="46">
        <f>$P23*SUM(Fasering!$D$5:$D$7)</f>
        <v>0</v>
      </c>
      <c r="U23" s="46">
        <f>$P23*SUM(Fasering!$D$5:$D$8)</f>
        <v>0</v>
      </c>
      <c r="V23" s="46">
        <f>$P23*SUM(Fasering!$D$5:$D$9)</f>
        <v>0</v>
      </c>
      <c r="W23" s="46">
        <f>$P23*SUM(Fasering!$D$5:$D$10)</f>
        <v>0</v>
      </c>
      <c r="X23" s="76">
        <f>$P23*SUM(Fasering!$D$5:$D$11)</f>
        <v>0</v>
      </c>
      <c r="Y23" s="126">
        <f t="shared" si="6"/>
        <v>0</v>
      </c>
      <c r="Z23" s="128">
        <f t="shared" si="7"/>
        <v>0</v>
      </c>
      <c r="AA23" s="75">
        <f>$Y23*SUM(Fasering!$D$5)</f>
        <v>0</v>
      </c>
      <c r="AB23" s="46">
        <f>$Y23*SUM(Fasering!$D$5:$D$6)</f>
        <v>0</v>
      </c>
      <c r="AC23" s="46">
        <f>$Y23*SUM(Fasering!$D$5:$D$7)</f>
        <v>0</v>
      </c>
      <c r="AD23" s="46">
        <f>$Y23*SUM(Fasering!$D$5:$D$8)</f>
        <v>0</v>
      </c>
      <c r="AE23" s="46">
        <f>$Y23*SUM(Fasering!$D$5:$D$9)</f>
        <v>0</v>
      </c>
      <c r="AF23" s="46">
        <f>$Y23*SUM(Fasering!$D$5:$D$10)</f>
        <v>0</v>
      </c>
      <c r="AG23" s="76">
        <f>$Y23*SUM(Fasering!$D$5:$D$11)</f>
        <v>0</v>
      </c>
      <c r="AH23" s="5">
        <f>($AK$2+(I23+R23)*12*7.57%)*SUM(Fasering!$D$5)</f>
        <v>0</v>
      </c>
      <c r="AI23" s="9">
        <f>($AK$2+(J23+S23)*12*7.57%)*SUM(Fasering!$D$5:$D$6)</f>
        <v>582.63194903455451</v>
      </c>
      <c r="AJ23" s="9">
        <f>($AK$2+(K23+T23)*12*7.57%)*SUM(Fasering!$D$5:$D$7)</f>
        <v>1048.8967880456589</v>
      </c>
      <c r="AK23" s="9">
        <f>($AK$2+(L23+U23)*12*7.57%)*SUM(Fasering!$D$5:$D$8)</f>
        <v>1611.3909377659647</v>
      </c>
      <c r="AL23" s="9">
        <f>($AK$2+(M23+V23)*12*7.57%)*SUM(Fasering!$D$5:$D$9)</f>
        <v>2270.1143981954719</v>
      </c>
      <c r="AM23" s="9">
        <f>($AK$2+(N23+W23)*12*7.57%)*SUM(Fasering!$D$5:$D$10)</f>
        <v>3023.2621073414862</v>
      </c>
      <c r="AN23" s="87">
        <f>($AK$2+(O23+X23)*12*7.57%)*SUM(Fasering!$D$5:$D$11)</f>
        <v>3874.2278645524007</v>
      </c>
      <c r="AO23" s="5">
        <f>($AK$2+(I23+AA23)*12*7.57%)*SUM(Fasering!$D$5)</f>
        <v>0</v>
      </c>
      <c r="AP23" s="9">
        <f>($AK$2+(J23+AB23)*12*7.57%)*SUM(Fasering!$D$5:$D$6)</f>
        <v>582.63194903455451</v>
      </c>
      <c r="AQ23" s="9">
        <f>($AK$2+(K23+AC23)*12*7.57%)*SUM(Fasering!$D$5:$D$7)</f>
        <v>1048.8967880456589</v>
      </c>
      <c r="AR23" s="9">
        <f>($AK$2+(L23+AD23)*12*7.57%)*SUM(Fasering!$D$5:$D$8)</f>
        <v>1611.3909377659647</v>
      </c>
      <c r="AS23" s="9">
        <f>($AK$2+(M23+AE23)*12*7.57%)*SUM(Fasering!$D$5:$D$9)</f>
        <v>2270.1143981954719</v>
      </c>
      <c r="AT23" s="9">
        <f>($AK$2+(N23+AF23)*12*7.57%)*SUM(Fasering!$D$5:$D$10)</f>
        <v>3023.2621073414862</v>
      </c>
      <c r="AU23" s="87">
        <f>($AK$2+(O23+AG23)*12*7.57%)*SUM(Fasering!$D$5:$D$11)</f>
        <v>3874.2278645524007</v>
      </c>
    </row>
    <row r="24" spans="1:47" x14ac:dyDescent="0.3">
      <c r="A24" s="33">
        <f t="shared" si="8"/>
        <v>16</v>
      </c>
      <c r="B24" s="126">
        <v>39016.26</v>
      </c>
      <c r="C24" s="127"/>
      <c r="D24" s="126">
        <f t="shared" si="0"/>
        <v>49480.420932000001</v>
      </c>
      <c r="E24" s="128">
        <f t="shared" si="1"/>
        <v>1226.5875952097056</v>
      </c>
      <c r="F24" s="126">
        <f t="shared" si="2"/>
        <v>4123.3684110000004</v>
      </c>
      <c r="G24" s="128">
        <f t="shared" si="3"/>
        <v>102.21563293414214</v>
      </c>
      <c r="H24" s="46">
        <f>'L4'!$H$10</f>
        <v>1609.3</v>
      </c>
      <c r="I24" s="46">
        <f>GEW!$E$12+($F24-GEW!$E$12)*SUM(Fasering!$D$5)</f>
        <v>1716.7792493333334</v>
      </c>
      <c r="J24" s="46">
        <f>GEW!$E$12+($F24-GEW!$E$12)*SUM(Fasering!$D$5:$D$6)</f>
        <v>2339.0358293724921</v>
      </c>
      <c r="K24" s="46">
        <f>GEW!$E$12+($F24-GEW!$E$12)*SUM(Fasering!$D$5:$D$7)</f>
        <v>2696.0628659043755</v>
      </c>
      <c r="L24" s="46">
        <f>GEW!$E$12+($F24-GEW!$E$12)*SUM(Fasering!$D$5:$D$8)</f>
        <v>3053.0899024362589</v>
      </c>
      <c r="M24" s="46">
        <f>GEW!$E$12+($F24-GEW!$E$12)*SUM(Fasering!$D$5:$D$9)</f>
        <v>3410.1169389681427</v>
      </c>
      <c r="N24" s="46">
        <f>GEW!$E$12+($F24-GEW!$E$12)*SUM(Fasering!$D$5:$D$10)</f>
        <v>3766.3413744681166</v>
      </c>
      <c r="O24" s="76">
        <f>GEW!$E$12+($F24-GEW!$E$12)*SUM(Fasering!$D$5:$D$11)</f>
        <v>4123.3684110000004</v>
      </c>
      <c r="P24" s="126">
        <f t="shared" si="4"/>
        <v>0</v>
      </c>
      <c r="Q24" s="128">
        <f t="shared" si="5"/>
        <v>0</v>
      </c>
      <c r="R24" s="46">
        <f>$P24*SUM(Fasering!$D$5)</f>
        <v>0</v>
      </c>
      <c r="S24" s="46">
        <f>$P24*SUM(Fasering!$D$5:$D$6)</f>
        <v>0</v>
      </c>
      <c r="T24" s="46">
        <f>$P24*SUM(Fasering!$D$5:$D$7)</f>
        <v>0</v>
      </c>
      <c r="U24" s="46">
        <f>$P24*SUM(Fasering!$D$5:$D$8)</f>
        <v>0</v>
      </c>
      <c r="V24" s="46">
        <f>$P24*SUM(Fasering!$D$5:$D$9)</f>
        <v>0</v>
      </c>
      <c r="W24" s="46">
        <f>$P24*SUM(Fasering!$D$5:$D$10)</f>
        <v>0</v>
      </c>
      <c r="X24" s="76">
        <f>$P24*SUM(Fasering!$D$5:$D$11)</f>
        <v>0</v>
      </c>
      <c r="Y24" s="126">
        <f t="shared" si="6"/>
        <v>0</v>
      </c>
      <c r="Z24" s="128">
        <f t="shared" si="7"/>
        <v>0</v>
      </c>
      <c r="AA24" s="75">
        <f>$Y24*SUM(Fasering!$D$5)</f>
        <v>0</v>
      </c>
      <c r="AB24" s="46">
        <f>$Y24*SUM(Fasering!$D$5:$D$6)</f>
        <v>0</v>
      </c>
      <c r="AC24" s="46">
        <f>$Y24*SUM(Fasering!$D$5:$D$7)</f>
        <v>0</v>
      </c>
      <c r="AD24" s="46">
        <f>$Y24*SUM(Fasering!$D$5:$D$8)</f>
        <v>0</v>
      </c>
      <c r="AE24" s="46">
        <f>$Y24*SUM(Fasering!$D$5:$D$9)</f>
        <v>0</v>
      </c>
      <c r="AF24" s="46">
        <f>$Y24*SUM(Fasering!$D$5:$D$10)</f>
        <v>0</v>
      </c>
      <c r="AG24" s="76">
        <f>$Y24*SUM(Fasering!$D$5:$D$11)</f>
        <v>0</v>
      </c>
      <c r="AH24" s="5">
        <f>($AK$2+(I24+R24)*12*7.57%)*SUM(Fasering!$D$5)</f>
        <v>0</v>
      </c>
      <c r="AI24" s="9">
        <f>($AK$2+(J24+S24)*12*7.57%)*SUM(Fasering!$D$5:$D$6)</f>
        <v>582.63194903455451</v>
      </c>
      <c r="AJ24" s="9">
        <f>($AK$2+(K24+T24)*12*7.57%)*SUM(Fasering!$D$5:$D$7)</f>
        <v>1048.8967880456589</v>
      </c>
      <c r="AK24" s="9">
        <f>($AK$2+(L24+U24)*12*7.57%)*SUM(Fasering!$D$5:$D$8)</f>
        <v>1611.3909377659647</v>
      </c>
      <c r="AL24" s="9">
        <f>($AK$2+(M24+V24)*12*7.57%)*SUM(Fasering!$D$5:$D$9)</f>
        <v>2270.1143981954719</v>
      </c>
      <c r="AM24" s="9">
        <f>($AK$2+(N24+W24)*12*7.57%)*SUM(Fasering!$D$5:$D$10)</f>
        <v>3023.2621073414862</v>
      </c>
      <c r="AN24" s="87">
        <f>($AK$2+(O24+X24)*12*7.57%)*SUM(Fasering!$D$5:$D$11)</f>
        <v>3874.2278645524007</v>
      </c>
      <c r="AO24" s="5">
        <f>($AK$2+(I24+AA24)*12*7.57%)*SUM(Fasering!$D$5)</f>
        <v>0</v>
      </c>
      <c r="AP24" s="9">
        <f>($AK$2+(J24+AB24)*12*7.57%)*SUM(Fasering!$D$5:$D$6)</f>
        <v>582.63194903455451</v>
      </c>
      <c r="AQ24" s="9">
        <f>($AK$2+(K24+AC24)*12*7.57%)*SUM(Fasering!$D$5:$D$7)</f>
        <v>1048.8967880456589</v>
      </c>
      <c r="AR24" s="9">
        <f>($AK$2+(L24+AD24)*12*7.57%)*SUM(Fasering!$D$5:$D$8)</f>
        <v>1611.3909377659647</v>
      </c>
      <c r="AS24" s="9">
        <f>($AK$2+(M24+AE24)*12*7.57%)*SUM(Fasering!$D$5:$D$9)</f>
        <v>2270.1143981954719</v>
      </c>
      <c r="AT24" s="9">
        <f>($AK$2+(N24+AF24)*12*7.57%)*SUM(Fasering!$D$5:$D$10)</f>
        <v>3023.2621073414862</v>
      </c>
      <c r="AU24" s="87">
        <f>($AK$2+(O24+AG24)*12*7.57%)*SUM(Fasering!$D$5:$D$11)</f>
        <v>3874.2278645524007</v>
      </c>
    </row>
    <row r="25" spans="1:47" x14ac:dyDescent="0.3">
      <c r="A25" s="33">
        <f t="shared" si="8"/>
        <v>17</v>
      </c>
      <c r="B25" s="126">
        <v>40648.74</v>
      </c>
      <c r="C25" s="127"/>
      <c r="D25" s="126">
        <f t="shared" si="0"/>
        <v>51550.732067999998</v>
      </c>
      <c r="E25" s="128">
        <f t="shared" si="1"/>
        <v>1277.9092676977384</v>
      </c>
      <c r="F25" s="126">
        <f t="shared" si="2"/>
        <v>4295.8943390000004</v>
      </c>
      <c r="G25" s="128">
        <f t="shared" si="3"/>
        <v>106.49243897481155</v>
      </c>
      <c r="H25" s="46">
        <f>'L4'!$H$10</f>
        <v>1609.3</v>
      </c>
      <c r="I25" s="46">
        <f>GEW!$E$12+($F25-GEW!$E$12)*SUM(Fasering!$D$5)</f>
        <v>1716.7792493333334</v>
      </c>
      <c r="J25" s="46">
        <f>GEW!$E$12+($F25-GEW!$E$12)*SUM(Fasering!$D$5:$D$6)</f>
        <v>2383.6447703730464</v>
      </c>
      <c r="K25" s="46">
        <f>GEW!$E$12+($F25-GEW!$E$12)*SUM(Fasering!$D$5:$D$7)</f>
        <v>2766.2667118350655</v>
      </c>
      <c r="L25" s="46">
        <f>GEW!$E$12+($F25-GEW!$E$12)*SUM(Fasering!$D$5:$D$8)</f>
        <v>3148.8886532970846</v>
      </c>
      <c r="M25" s="46">
        <f>GEW!$E$12+($F25-GEW!$E$12)*SUM(Fasering!$D$5:$D$9)</f>
        <v>3531.5105947591037</v>
      </c>
      <c r="N25" s="46">
        <f>GEW!$E$12+($F25-GEW!$E$12)*SUM(Fasering!$D$5:$D$10)</f>
        <v>3913.2723975379813</v>
      </c>
      <c r="O25" s="76">
        <f>GEW!$E$12+($F25-GEW!$E$12)*SUM(Fasering!$D$5:$D$11)</f>
        <v>4295.8943390000004</v>
      </c>
      <c r="P25" s="126">
        <f t="shared" si="4"/>
        <v>0</v>
      </c>
      <c r="Q25" s="128">
        <f t="shared" si="5"/>
        <v>0</v>
      </c>
      <c r="R25" s="46">
        <f>$P25*SUM(Fasering!$D$5)</f>
        <v>0</v>
      </c>
      <c r="S25" s="46">
        <f>$P25*SUM(Fasering!$D$5:$D$6)</f>
        <v>0</v>
      </c>
      <c r="T25" s="46">
        <f>$P25*SUM(Fasering!$D$5:$D$7)</f>
        <v>0</v>
      </c>
      <c r="U25" s="46">
        <f>$P25*SUM(Fasering!$D$5:$D$8)</f>
        <v>0</v>
      </c>
      <c r="V25" s="46">
        <f>$P25*SUM(Fasering!$D$5:$D$9)</f>
        <v>0</v>
      </c>
      <c r="W25" s="46">
        <f>$P25*SUM(Fasering!$D$5:$D$10)</f>
        <v>0</v>
      </c>
      <c r="X25" s="76">
        <f>$P25*SUM(Fasering!$D$5:$D$11)</f>
        <v>0</v>
      </c>
      <c r="Y25" s="126">
        <f t="shared" si="6"/>
        <v>0</v>
      </c>
      <c r="Z25" s="128">
        <f t="shared" si="7"/>
        <v>0</v>
      </c>
      <c r="AA25" s="75">
        <f>$Y25*SUM(Fasering!$D$5)</f>
        <v>0</v>
      </c>
      <c r="AB25" s="46">
        <f>$Y25*SUM(Fasering!$D$5:$D$6)</f>
        <v>0</v>
      </c>
      <c r="AC25" s="46">
        <f>$Y25*SUM(Fasering!$D$5:$D$7)</f>
        <v>0</v>
      </c>
      <c r="AD25" s="46">
        <f>$Y25*SUM(Fasering!$D$5:$D$8)</f>
        <v>0</v>
      </c>
      <c r="AE25" s="46">
        <f>$Y25*SUM(Fasering!$D$5:$D$9)</f>
        <v>0</v>
      </c>
      <c r="AF25" s="46">
        <f>$Y25*SUM(Fasering!$D$5:$D$10)</f>
        <v>0</v>
      </c>
      <c r="AG25" s="76">
        <f>$Y25*SUM(Fasering!$D$5:$D$11)</f>
        <v>0</v>
      </c>
      <c r="AH25" s="5">
        <f>($AK$2+(I25+R25)*12*7.57%)*SUM(Fasering!$D$5)</f>
        <v>0</v>
      </c>
      <c r="AI25" s="9">
        <f>($AK$2+(J25+S25)*12*7.57%)*SUM(Fasering!$D$5:$D$6)</f>
        <v>593.10966400998859</v>
      </c>
      <c r="AJ25" s="9">
        <f>($AK$2+(K25+T25)*12*7.57%)*SUM(Fasering!$D$5:$D$7)</f>
        <v>1074.8472182730225</v>
      </c>
      <c r="AK25" s="9">
        <f>($AK$2+(L25+U25)*12*7.57%)*SUM(Fasering!$D$5:$D$8)</f>
        <v>1659.7126646048644</v>
      </c>
      <c r="AL25" s="9">
        <f>($AK$2+(M25+V25)*12*7.57%)*SUM(Fasering!$D$5:$D$9)</f>
        <v>2347.706003005514</v>
      </c>
      <c r="AM25" s="9">
        <f>($AK$2+(N25+W25)*12*7.57%)*SUM(Fasering!$D$5:$D$10)</f>
        <v>3136.9331277394194</v>
      </c>
      <c r="AN25" s="87">
        <f>($AK$2+(O25+X25)*12*7.57%)*SUM(Fasering!$D$5:$D$11)</f>
        <v>4030.9504175476004</v>
      </c>
      <c r="AO25" s="5">
        <f>($AK$2+(I25+AA25)*12*7.57%)*SUM(Fasering!$D$5)</f>
        <v>0</v>
      </c>
      <c r="AP25" s="9">
        <f>($AK$2+(J25+AB25)*12*7.57%)*SUM(Fasering!$D$5:$D$6)</f>
        <v>593.10966400998859</v>
      </c>
      <c r="AQ25" s="9">
        <f>($AK$2+(K25+AC25)*12*7.57%)*SUM(Fasering!$D$5:$D$7)</f>
        <v>1074.8472182730225</v>
      </c>
      <c r="AR25" s="9">
        <f>($AK$2+(L25+AD25)*12*7.57%)*SUM(Fasering!$D$5:$D$8)</f>
        <v>1659.7126646048644</v>
      </c>
      <c r="AS25" s="9">
        <f>($AK$2+(M25+AE25)*12*7.57%)*SUM(Fasering!$D$5:$D$9)</f>
        <v>2347.706003005514</v>
      </c>
      <c r="AT25" s="9">
        <f>($AK$2+(N25+AF25)*12*7.57%)*SUM(Fasering!$D$5:$D$10)</f>
        <v>3136.9331277394194</v>
      </c>
      <c r="AU25" s="87">
        <f>($AK$2+(O25+AG25)*12*7.57%)*SUM(Fasering!$D$5:$D$11)</f>
        <v>4030.9504175476004</v>
      </c>
    </row>
    <row r="26" spans="1:47" x14ac:dyDescent="0.3">
      <c r="A26" s="33">
        <f t="shared" si="8"/>
        <v>18</v>
      </c>
      <c r="B26" s="126">
        <v>40648.74</v>
      </c>
      <c r="C26" s="127"/>
      <c r="D26" s="126">
        <f t="shared" si="0"/>
        <v>51550.732067999998</v>
      </c>
      <c r="E26" s="128">
        <f t="shared" si="1"/>
        <v>1277.9092676977384</v>
      </c>
      <c r="F26" s="126">
        <f t="shared" si="2"/>
        <v>4295.8943390000004</v>
      </c>
      <c r="G26" s="128">
        <f t="shared" si="3"/>
        <v>106.49243897481155</v>
      </c>
      <c r="H26" s="46">
        <f>'L4'!$H$10</f>
        <v>1609.3</v>
      </c>
      <c r="I26" s="46">
        <f>GEW!$E$12+($F26-GEW!$E$12)*SUM(Fasering!$D$5)</f>
        <v>1716.7792493333334</v>
      </c>
      <c r="J26" s="46">
        <f>GEW!$E$12+($F26-GEW!$E$12)*SUM(Fasering!$D$5:$D$6)</f>
        <v>2383.6447703730464</v>
      </c>
      <c r="K26" s="46">
        <f>GEW!$E$12+($F26-GEW!$E$12)*SUM(Fasering!$D$5:$D$7)</f>
        <v>2766.2667118350655</v>
      </c>
      <c r="L26" s="46">
        <f>GEW!$E$12+($F26-GEW!$E$12)*SUM(Fasering!$D$5:$D$8)</f>
        <v>3148.8886532970846</v>
      </c>
      <c r="M26" s="46">
        <f>GEW!$E$12+($F26-GEW!$E$12)*SUM(Fasering!$D$5:$D$9)</f>
        <v>3531.5105947591037</v>
      </c>
      <c r="N26" s="46">
        <f>GEW!$E$12+($F26-GEW!$E$12)*SUM(Fasering!$D$5:$D$10)</f>
        <v>3913.2723975379813</v>
      </c>
      <c r="O26" s="76">
        <f>GEW!$E$12+($F26-GEW!$E$12)*SUM(Fasering!$D$5:$D$11)</f>
        <v>4295.8943390000004</v>
      </c>
      <c r="P26" s="126">
        <f t="shared" si="4"/>
        <v>0</v>
      </c>
      <c r="Q26" s="128">
        <f t="shared" si="5"/>
        <v>0</v>
      </c>
      <c r="R26" s="46">
        <f>$P26*SUM(Fasering!$D$5)</f>
        <v>0</v>
      </c>
      <c r="S26" s="46">
        <f>$P26*SUM(Fasering!$D$5:$D$6)</f>
        <v>0</v>
      </c>
      <c r="T26" s="46">
        <f>$P26*SUM(Fasering!$D$5:$D$7)</f>
        <v>0</v>
      </c>
      <c r="U26" s="46">
        <f>$P26*SUM(Fasering!$D$5:$D$8)</f>
        <v>0</v>
      </c>
      <c r="V26" s="46">
        <f>$P26*SUM(Fasering!$D$5:$D$9)</f>
        <v>0</v>
      </c>
      <c r="W26" s="46">
        <f>$P26*SUM(Fasering!$D$5:$D$10)</f>
        <v>0</v>
      </c>
      <c r="X26" s="76">
        <f>$P26*SUM(Fasering!$D$5:$D$11)</f>
        <v>0</v>
      </c>
      <c r="Y26" s="126">
        <f t="shared" si="6"/>
        <v>0</v>
      </c>
      <c r="Z26" s="128">
        <f t="shared" si="7"/>
        <v>0</v>
      </c>
      <c r="AA26" s="75">
        <f>$Y26*SUM(Fasering!$D$5)</f>
        <v>0</v>
      </c>
      <c r="AB26" s="46">
        <f>$Y26*SUM(Fasering!$D$5:$D$6)</f>
        <v>0</v>
      </c>
      <c r="AC26" s="46">
        <f>$Y26*SUM(Fasering!$D$5:$D$7)</f>
        <v>0</v>
      </c>
      <c r="AD26" s="46">
        <f>$Y26*SUM(Fasering!$D$5:$D$8)</f>
        <v>0</v>
      </c>
      <c r="AE26" s="46">
        <f>$Y26*SUM(Fasering!$D$5:$D$9)</f>
        <v>0</v>
      </c>
      <c r="AF26" s="46">
        <f>$Y26*SUM(Fasering!$D$5:$D$10)</f>
        <v>0</v>
      </c>
      <c r="AG26" s="76">
        <f>$Y26*SUM(Fasering!$D$5:$D$11)</f>
        <v>0</v>
      </c>
      <c r="AH26" s="5">
        <f>($AK$2+(I26+R26)*12*7.57%)*SUM(Fasering!$D$5)</f>
        <v>0</v>
      </c>
      <c r="AI26" s="9">
        <f>($AK$2+(J26+S26)*12*7.57%)*SUM(Fasering!$D$5:$D$6)</f>
        <v>593.10966400998859</v>
      </c>
      <c r="AJ26" s="9">
        <f>($AK$2+(K26+T26)*12*7.57%)*SUM(Fasering!$D$5:$D$7)</f>
        <v>1074.8472182730225</v>
      </c>
      <c r="AK26" s="9">
        <f>($AK$2+(L26+U26)*12*7.57%)*SUM(Fasering!$D$5:$D$8)</f>
        <v>1659.7126646048644</v>
      </c>
      <c r="AL26" s="9">
        <f>($AK$2+(M26+V26)*12*7.57%)*SUM(Fasering!$D$5:$D$9)</f>
        <v>2347.706003005514</v>
      </c>
      <c r="AM26" s="9">
        <f>($AK$2+(N26+W26)*12*7.57%)*SUM(Fasering!$D$5:$D$10)</f>
        <v>3136.9331277394194</v>
      </c>
      <c r="AN26" s="87">
        <f>($AK$2+(O26+X26)*12*7.57%)*SUM(Fasering!$D$5:$D$11)</f>
        <v>4030.9504175476004</v>
      </c>
      <c r="AO26" s="5">
        <f>($AK$2+(I26+AA26)*12*7.57%)*SUM(Fasering!$D$5)</f>
        <v>0</v>
      </c>
      <c r="AP26" s="9">
        <f>($AK$2+(J26+AB26)*12*7.57%)*SUM(Fasering!$D$5:$D$6)</f>
        <v>593.10966400998859</v>
      </c>
      <c r="AQ26" s="9">
        <f>($AK$2+(K26+AC26)*12*7.57%)*SUM(Fasering!$D$5:$D$7)</f>
        <v>1074.8472182730225</v>
      </c>
      <c r="AR26" s="9">
        <f>($AK$2+(L26+AD26)*12*7.57%)*SUM(Fasering!$D$5:$D$8)</f>
        <v>1659.7126646048644</v>
      </c>
      <c r="AS26" s="9">
        <f>($AK$2+(M26+AE26)*12*7.57%)*SUM(Fasering!$D$5:$D$9)</f>
        <v>2347.706003005514</v>
      </c>
      <c r="AT26" s="9">
        <f>($AK$2+(N26+AF26)*12*7.57%)*SUM(Fasering!$D$5:$D$10)</f>
        <v>3136.9331277394194</v>
      </c>
      <c r="AU26" s="87">
        <f>($AK$2+(O26+AG26)*12*7.57%)*SUM(Fasering!$D$5:$D$11)</f>
        <v>4030.9504175476004</v>
      </c>
    </row>
    <row r="27" spans="1:47" x14ac:dyDescent="0.3">
      <c r="A27" s="33">
        <f t="shared" si="8"/>
        <v>19</v>
      </c>
      <c r="B27" s="126">
        <v>40648.74</v>
      </c>
      <c r="C27" s="127"/>
      <c r="D27" s="126">
        <f t="shared" si="0"/>
        <v>51550.732067999998</v>
      </c>
      <c r="E27" s="128">
        <f t="shared" si="1"/>
        <v>1277.9092676977384</v>
      </c>
      <c r="F27" s="126">
        <f t="shared" si="2"/>
        <v>4295.8943390000004</v>
      </c>
      <c r="G27" s="128">
        <f t="shared" si="3"/>
        <v>106.49243897481155</v>
      </c>
      <c r="H27" s="46">
        <f>'L4'!$H$10</f>
        <v>1609.3</v>
      </c>
      <c r="I27" s="46">
        <f>GEW!$E$12+($F27-GEW!$E$12)*SUM(Fasering!$D$5)</f>
        <v>1716.7792493333334</v>
      </c>
      <c r="J27" s="46">
        <f>GEW!$E$12+($F27-GEW!$E$12)*SUM(Fasering!$D$5:$D$6)</f>
        <v>2383.6447703730464</v>
      </c>
      <c r="K27" s="46">
        <f>GEW!$E$12+($F27-GEW!$E$12)*SUM(Fasering!$D$5:$D$7)</f>
        <v>2766.2667118350655</v>
      </c>
      <c r="L27" s="46">
        <f>GEW!$E$12+($F27-GEW!$E$12)*SUM(Fasering!$D$5:$D$8)</f>
        <v>3148.8886532970846</v>
      </c>
      <c r="M27" s="46">
        <f>GEW!$E$12+($F27-GEW!$E$12)*SUM(Fasering!$D$5:$D$9)</f>
        <v>3531.5105947591037</v>
      </c>
      <c r="N27" s="46">
        <f>GEW!$E$12+($F27-GEW!$E$12)*SUM(Fasering!$D$5:$D$10)</f>
        <v>3913.2723975379813</v>
      </c>
      <c r="O27" s="76">
        <f>GEW!$E$12+($F27-GEW!$E$12)*SUM(Fasering!$D$5:$D$11)</f>
        <v>4295.8943390000004</v>
      </c>
      <c r="P27" s="126">
        <f t="shared" si="4"/>
        <v>0</v>
      </c>
      <c r="Q27" s="128">
        <f t="shared" si="5"/>
        <v>0</v>
      </c>
      <c r="R27" s="46">
        <f>$P27*SUM(Fasering!$D$5)</f>
        <v>0</v>
      </c>
      <c r="S27" s="46">
        <f>$P27*SUM(Fasering!$D$5:$D$6)</f>
        <v>0</v>
      </c>
      <c r="T27" s="46">
        <f>$P27*SUM(Fasering!$D$5:$D$7)</f>
        <v>0</v>
      </c>
      <c r="U27" s="46">
        <f>$P27*SUM(Fasering!$D$5:$D$8)</f>
        <v>0</v>
      </c>
      <c r="V27" s="46">
        <f>$P27*SUM(Fasering!$D$5:$D$9)</f>
        <v>0</v>
      </c>
      <c r="W27" s="46">
        <f>$P27*SUM(Fasering!$D$5:$D$10)</f>
        <v>0</v>
      </c>
      <c r="X27" s="76">
        <f>$P27*SUM(Fasering!$D$5:$D$11)</f>
        <v>0</v>
      </c>
      <c r="Y27" s="126">
        <f t="shared" si="6"/>
        <v>0</v>
      </c>
      <c r="Z27" s="128">
        <f t="shared" si="7"/>
        <v>0</v>
      </c>
      <c r="AA27" s="75">
        <f>$Y27*SUM(Fasering!$D$5)</f>
        <v>0</v>
      </c>
      <c r="AB27" s="46">
        <f>$Y27*SUM(Fasering!$D$5:$D$6)</f>
        <v>0</v>
      </c>
      <c r="AC27" s="46">
        <f>$Y27*SUM(Fasering!$D$5:$D$7)</f>
        <v>0</v>
      </c>
      <c r="AD27" s="46">
        <f>$Y27*SUM(Fasering!$D$5:$D$8)</f>
        <v>0</v>
      </c>
      <c r="AE27" s="46">
        <f>$Y27*SUM(Fasering!$D$5:$D$9)</f>
        <v>0</v>
      </c>
      <c r="AF27" s="46">
        <f>$Y27*SUM(Fasering!$D$5:$D$10)</f>
        <v>0</v>
      </c>
      <c r="AG27" s="76">
        <f>$Y27*SUM(Fasering!$D$5:$D$11)</f>
        <v>0</v>
      </c>
      <c r="AH27" s="5">
        <f>($AK$2+(I27+R27)*12*7.57%)*SUM(Fasering!$D$5)</f>
        <v>0</v>
      </c>
      <c r="AI27" s="9">
        <f>($AK$2+(J27+S27)*12*7.57%)*SUM(Fasering!$D$5:$D$6)</f>
        <v>593.10966400998859</v>
      </c>
      <c r="AJ27" s="9">
        <f>($AK$2+(K27+T27)*12*7.57%)*SUM(Fasering!$D$5:$D$7)</f>
        <v>1074.8472182730225</v>
      </c>
      <c r="AK27" s="9">
        <f>($AK$2+(L27+U27)*12*7.57%)*SUM(Fasering!$D$5:$D$8)</f>
        <v>1659.7126646048644</v>
      </c>
      <c r="AL27" s="9">
        <f>($AK$2+(M27+V27)*12*7.57%)*SUM(Fasering!$D$5:$D$9)</f>
        <v>2347.706003005514</v>
      </c>
      <c r="AM27" s="9">
        <f>($AK$2+(N27+W27)*12*7.57%)*SUM(Fasering!$D$5:$D$10)</f>
        <v>3136.9331277394194</v>
      </c>
      <c r="AN27" s="87">
        <f>($AK$2+(O27+X27)*12*7.57%)*SUM(Fasering!$D$5:$D$11)</f>
        <v>4030.9504175476004</v>
      </c>
      <c r="AO27" s="5">
        <f>($AK$2+(I27+AA27)*12*7.57%)*SUM(Fasering!$D$5)</f>
        <v>0</v>
      </c>
      <c r="AP27" s="9">
        <f>($AK$2+(J27+AB27)*12*7.57%)*SUM(Fasering!$D$5:$D$6)</f>
        <v>593.10966400998859</v>
      </c>
      <c r="AQ27" s="9">
        <f>($AK$2+(K27+AC27)*12*7.57%)*SUM(Fasering!$D$5:$D$7)</f>
        <v>1074.8472182730225</v>
      </c>
      <c r="AR27" s="9">
        <f>($AK$2+(L27+AD27)*12*7.57%)*SUM(Fasering!$D$5:$D$8)</f>
        <v>1659.7126646048644</v>
      </c>
      <c r="AS27" s="9">
        <f>($AK$2+(M27+AE27)*12*7.57%)*SUM(Fasering!$D$5:$D$9)</f>
        <v>2347.706003005514</v>
      </c>
      <c r="AT27" s="9">
        <f>($AK$2+(N27+AF27)*12*7.57%)*SUM(Fasering!$D$5:$D$10)</f>
        <v>3136.9331277394194</v>
      </c>
      <c r="AU27" s="87">
        <f>($AK$2+(O27+AG27)*12*7.57%)*SUM(Fasering!$D$5:$D$11)</f>
        <v>4030.9504175476004</v>
      </c>
    </row>
    <row r="28" spans="1:47" x14ac:dyDescent="0.3">
      <c r="A28" s="33">
        <f t="shared" si="8"/>
        <v>20</v>
      </c>
      <c r="B28" s="126">
        <v>42117.95</v>
      </c>
      <c r="C28" s="127"/>
      <c r="D28" s="126">
        <f t="shared" si="0"/>
        <v>53413.984189999996</v>
      </c>
      <c r="E28" s="128">
        <f t="shared" si="1"/>
        <v>1324.0980813041181</v>
      </c>
      <c r="F28" s="126">
        <f t="shared" si="2"/>
        <v>4451.1653491666666</v>
      </c>
      <c r="G28" s="128">
        <f t="shared" si="3"/>
        <v>110.34150677534319</v>
      </c>
      <c r="H28" s="46">
        <f>'L4'!$H$10</f>
        <v>1609.3</v>
      </c>
      <c r="I28" s="46">
        <f>GEW!$E$12+($F28-GEW!$E$12)*SUM(Fasering!$D$5)</f>
        <v>1716.7792493333334</v>
      </c>
      <c r="J28" s="46">
        <f>GEW!$E$12+($F28-GEW!$E$12)*SUM(Fasering!$D$5:$D$6)</f>
        <v>2423.7922161043416</v>
      </c>
      <c r="K28" s="46">
        <f>GEW!$E$12+($F28-GEW!$E$12)*SUM(Fasering!$D$5:$D$7)</f>
        <v>2829.4492270755763</v>
      </c>
      <c r="L28" s="46">
        <f>GEW!$E$12+($F28-GEW!$E$12)*SUM(Fasering!$D$5:$D$8)</f>
        <v>3235.1062380468111</v>
      </c>
      <c r="M28" s="46">
        <f>GEW!$E$12+($F28-GEW!$E$12)*SUM(Fasering!$D$5:$D$9)</f>
        <v>3640.7632490180458</v>
      </c>
      <c r="N28" s="46">
        <f>GEW!$E$12+($F28-GEW!$E$12)*SUM(Fasering!$D$5:$D$10)</f>
        <v>4045.5083381954319</v>
      </c>
      <c r="O28" s="76">
        <f>GEW!$E$12+($F28-GEW!$E$12)*SUM(Fasering!$D$5:$D$11)</f>
        <v>4451.1653491666666</v>
      </c>
      <c r="P28" s="126">
        <f t="shared" si="4"/>
        <v>0</v>
      </c>
      <c r="Q28" s="128">
        <f t="shared" si="5"/>
        <v>0</v>
      </c>
      <c r="R28" s="46">
        <f>$P28*SUM(Fasering!$D$5)</f>
        <v>0</v>
      </c>
      <c r="S28" s="46">
        <f>$P28*SUM(Fasering!$D$5:$D$6)</f>
        <v>0</v>
      </c>
      <c r="T28" s="46">
        <f>$P28*SUM(Fasering!$D$5:$D$7)</f>
        <v>0</v>
      </c>
      <c r="U28" s="46">
        <f>$P28*SUM(Fasering!$D$5:$D$8)</f>
        <v>0</v>
      </c>
      <c r="V28" s="46">
        <f>$P28*SUM(Fasering!$D$5:$D$9)</f>
        <v>0</v>
      </c>
      <c r="W28" s="46">
        <f>$P28*SUM(Fasering!$D$5:$D$10)</f>
        <v>0</v>
      </c>
      <c r="X28" s="76">
        <f>$P28*SUM(Fasering!$D$5:$D$11)</f>
        <v>0</v>
      </c>
      <c r="Y28" s="126">
        <f t="shared" si="6"/>
        <v>0</v>
      </c>
      <c r="Z28" s="128">
        <f t="shared" si="7"/>
        <v>0</v>
      </c>
      <c r="AA28" s="75">
        <f>$Y28*SUM(Fasering!$D$5)</f>
        <v>0</v>
      </c>
      <c r="AB28" s="46">
        <f>$Y28*SUM(Fasering!$D$5:$D$6)</f>
        <v>0</v>
      </c>
      <c r="AC28" s="46">
        <f>$Y28*SUM(Fasering!$D$5:$D$7)</f>
        <v>0</v>
      </c>
      <c r="AD28" s="46">
        <f>$Y28*SUM(Fasering!$D$5:$D$8)</f>
        <v>0</v>
      </c>
      <c r="AE28" s="46">
        <f>$Y28*SUM(Fasering!$D$5:$D$9)</f>
        <v>0</v>
      </c>
      <c r="AF28" s="46">
        <f>$Y28*SUM(Fasering!$D$5:$D$10)</f>
        <v>0</v>
      </c>
      <c r="AG28" s="76">
        <f>$Y28*SUM(Fasering!$D$5:$D$11)</f>
        <v>0</v>
      </c>
      <c r="AH28" s="5">
        <f>($AK$2+(I28+R28)*12*7.57%)*SUM(Fasering!$D$5)</f>
        <v>0</v>
      </c>
      <c r="AI28" s="9">
        <f>($AK$2+(J28+S28)*12*7.57%)*SUM(Fasering!$D$5:$D$6)</f>
        <v>602.53946628570247</v>
      </c>
      <c r="AJ28" s="9">
        <f>($AK$2+(K28+T28)*12*7.57%)*SUM(Fasering!$D$5:$D$7)</f>
        <v>1098.2022557585321</v>
      </c>
      <c r="AK28" s="9">
        <f>($AK$2+(L28+U28)*12*7.57%)*SUM(Fasering!$D$5:$D$8)</f>
        <v>1703.2015675555772</v>
      </c>
      <c r="AL28" s="9">
        <f>($AK$2+(M28+V28)*12*7.57%)*SUM(Fasering!$D$5:$D$9)</f>
        <v>2417.5374016768374</v>
      </c>
      <c r="AM28" s="9">
        <f>($AK$2+(N28+W28)*12*7.57%)*SUM(Fasering!$D$5:$D$10)</f>
        <v>3239.23551421818</v>
      </c>
      <c r="AN28" s="87">
        <f>($AK$2+(O28+X28)*12*7.57%)*SUM(Fasering!$D$5:$D$11)</f>
        <v>4171.9986031830003</v>
      </c>
      <c r="AO28" s="5">
        <f>($AK$2+(I28+AA28)*12*7.57%)*SUM(Fasering!$D$5)</f>
        <v>0</v>
      </c>
      <c r="AP28" s="9">
        <f>($AK$2+(J28+AB28)*12*7.57%)*SUM(Fasering!$D$5:$D$6)</f>
        <v>602.53946628570247</v>
      </c>
      <c r="AQ28" s="9">
        <f>($AK$2+(K28+AC28)*12*7.57%)*SUM(Fasering!$D$5:$D$7)</f>
        <v>1098.2022557585321</v>
      </c>
      <c r="AR28" s="9">
        <f>($AK$2+(L28+AD28)*12*7.57%)*SUM(Fasering!$D$5:$D$8)</f>
        <v>1703.2015675555772</v>
      </c>
      <c r="AS28" s="9">
        <f>($AK$2+(M28+AE28)*12*7.57%)*SUM(Fasering!$D$5:$D$9)</f>
        <v>2417.5374016768374</v>
      </c>
      <c r="AT28" s="9">
        <f>($AK$2+(N28+AF28)*12*7.57%)*SUM(Fasering!$D$5:$D$10)</f>
        <v>3239.23551421818</v>
      </c>
      <c r="AU28" s="87">
        <f>($AK$2+(O28+AG28)*12*7.57%)*SUM(Fasering!$D$5:$D$11)</f>
        <v>4171.9986031830003</v>
      </c>
    </row>
    <row r="29" spans="1:47" x14ac:dyDescent="0.3">
      <c r="A29" s="33">
        <f t="shared" si="8"/>
        <v>21</v>
      </c>
      <c r="B29" s="126">
        <v>42117.95</v>
      </c>
      <c r="C29" s="127"/>
      <c r="D29" s="126">
        <f t="shared" si="0"/>
        <v>53413.984189999996</v>
      </c>
      <c r="E29" s="128">
        <f t="shared" si="1"/>
        <v>1324.0980813041181</v>
      </c>
      <c r="F29" s="126">
        <f t="shared" si="2"/>
        <v>4451.1653491666666</v>
      </c>
      <c r="G29" s="128">
        <f t="shared" si="3"/>
        <v>110.34150677534319</v>
      </c>
      <c r="H29" s="46">
        <f>'L4'!$H$10</f>
        <v>1609.3</v>
      </c>
      <c r="I29" s="46">
        <f>GEW!$E$12+($F29-GEW!$E$12)*SUM(Fasering!$D$5)</f>
        <v>1716.7792493333334</v>
      </c>
      <c r="J29" s="46">
        <f>GEW!$E$12+($F29-GEW!$E$12)*SUM(Fasering!$D$5:$D$6)</f>
        <v>2423.7922161043416</v>
      </c>
      <c r="K29" s="46">
        <f>GEW!$E$12+($F29-GEW!$E$12)*SUM(Fasering!$D$5:$D$7)</f>
        <v>2829.4492270755763</v>
      </c>
      <c r="L29" s="46">
        <f>GEW!$E$12+($F29-GEW!$E$12)*SUM(Fasering!$D$5:$D$8)</f>
        <v>3235.1062380468111</v>
      </c>
      <c r="M29" s="46">
        <f>GEW!$E$12+($F29-GEW!$E$12)*SUM(Fasering!$D$5:$D$9)</f>
        <v>3640.7632490180458</v>
      </c>
      <c r="N29" s="46">
        <f>GEW!$E$12+($F29-GEW!$E$12)*SUM(Fasering!$D$5:$D$10)</f>
        <v>4045.5083381954319</v>
      </c>
      <c r="O29" s="76">
        <f>GEW!$E$12+($F29-GEW!$E$12)*SUM(Fasering!$D$5:$D$11)</f>
        <v>4451.1653491666666</v>
      </c>
      <c r="P29" s="126">
        <f t="shared" si="4"/>
        <v>0</v>
      </c>
      <c r="Q29" s="128">
        <f t="shared" si="5"/>
        <v>0</v>
      </c>
      <c r="R29" s="46">
        <f>$P29*SUM(Fasering!$D$5)</f>
        <v>0</v>
      </c>
      <c r="S29" s="46">
        <f>$P29*SUM(Fasering!$D$5:$D$6)</f>
        <v>0</v>
      </c>
      <c r="T29" s="46">
        <f>$P29*SUM(Fasering!$D$5:$D$7)</f>
        <v>0</v>
      </c>
      <c r="U29" s="46">
        <f>$P29*SUM(Fasering!$D$5:$D$8)</f>
        <v>0</v>
      </c>
      <c r="V29" s="46">
        <f>$P29*SUM(Fasering!$D$5:$D$9)</f>
        <v>0</v>
      </c>
      <c r="W29" s="46">
        <f>$P29*SUM(Fasering!$D$5:$D$10)</f>
        <v>0</v>
      </c>
      <c r="X29" s="76">
        <f>$P29*SUM(Fasering!$D$5:$D$11)</f>
        <v>0</v>
      </c>
      <c r="Y29" s="126">
        <f t="shared" si="6"/>
        <v>0</v>
      </c>
      <c r="Z29" s="128">
        <f t="shared" si="7"/>
        <v>0</v>
      </c>
      <c r="AA29" s="75">
        <f>$Y29*SUM(Fasering!$D$5)</f>
        <v>0</v>
      </c>
      <c r="AB29" s="46">
        <f>$Y29*SUM(Fasering!$D$5:$D$6)</f>
        <v>0</v>
      </c>
      <c r="AC29" s="46">
        <f>$Y29*SUM(Fasering!$D$5:$D$7)</f>
        <v>0</v>
      </c>
      <c r="AD29" s="46">
        <f>$Y29*SUM(Fasering!$D$5:$D$8)</f>
        <v>0</v>
      </c>
      <c r="AE29" s="46">
        <f>$Y29*SUM(Fasering!$D$5:$D$9)</f>
        <v>0</v>
      </c>
      <c r="AF29" s="46">
        <f>$Y29*SUM(Fasering!$D$5:$D$10)</f>
        <v>0</v>
      </c>
      <c r="AG29" s="76">
        <f>$Y29*SUM(Fasering!$D$5:$D$11)</f>
        <v>0</v>
      </c>
      <c r="AH29" s="5">
        <f>($AK$2+(I29+R29)*12*7.57%)*SUM(Fasering!$D$5)</f>
        <v>0</v>
      </c>
      <c r="AI29" s="9">
        <f>($AK$2+(J29+S29)*12*7.57%)*SUM(Fasering!$D$5:$D$6)</f>
        <v>602.53946628570247</v>
      </c>
      <c r="AJ29" s="9">
        <f>($AK$2+(K29+T29)*12*7.57%)*SUM(Fasering!$D$5:$D$7)</f>
        <v>1098.2022557585321</v>
      </c>
      <c r="AK29" s="9">
        <f>($AK$2+(L29+U29)*12*7.57%)*SUM(Fasering!$D$5:$D$8)</f>
        <v>1703.2015675555772</v>
      </c>
      <c r="AL29" s="9">
        <f>($AK$2+(M29+V29)*12*7.57%)*SUM(Fasering!$D$5:$D$9)</f>
        <v>2417.5374016768374</v>
      </c>
      <c r="AM29" s="9">
        <f>($AK$2+(N29+W29)*12*7.57%)*SUM(Fasering!$D$5:$D$10)</f>
        <v>3239.23551421818</v>
      </c>
      <c r="AN29" s="87">
        <f>($AK$2+(O29+X29)*12*7.57%)*SUM(Fasering!$D$5:$D$11)</f>
        <v>4171.9986031830003</v>
      </c>
      <c r="AO29" s="5">
        <f>($AK$2+(I29+AA29)*12*7.57%)*SUM(Fasering!$D$5)</f>
        <v>0</v>
      </c>
      <c r="AP29" s="9">
        <f>($AK$2+(J29+AB29)*12*7.57%)*SUM(Fasering!$D$5:$D$6)</f>
        <v>602.53946628570247</v>
      </c>
      <c r="AQ29" s="9">
        <f>($AK$2+(K29+AC29)*12*7.57%)*SUM(Fasering!$D$5:$D$7)</f>
        <v>1098.2022557585321</v>
      </c>
      <c r="AR29" s="9">
        <f>($AK$2+(L29+AD29)*12*7.57%)*SUM(Fasering!$D$5:$D$8)</f>
        <v>1703.2015675555772</v>
      </c>
      <c r="AS29" s="9">
        <f>($AK$2+(M29+AE29)*12*7.57%)*SUM(Fasering!$D$5:$D$9)</f>
        <v>2417.5374016768374</v>
      </c>
      <c r="AT29" s="9">
        <f>($AK$2+(N29+AF29)*12*7.57%)*SUM(Fasering!$D$5:$D$10)</f>
        <v>3239.23551421818</v>
      </c>
      <c r="AU29" s="87">
        <f>($AK$2+(O29+AG29)*12*7.57%)*SUM(Fasering!$D$5:$D$11)</f>
        <v>4171.9986031830003</v>
      </c>
    </row>
    <row r="30" spans="1:47" x14ac:dyDescent="0.3">
      <c r="A30" s="33">
        <f t="shared" si="8"/>
        <v>22</v>
      </c>
      <c r="B30" s="126">
        <v>43750.42</v>
      </c>
      <c r="C30" s="127"/>
      <c r="D30" s="126">
        <f t="shared" si="0"/>
        <v>55484.282643999999</v>
      </c>
      <c r="E30" s="128">
        <f t="shared" si="1"/>
        <v>1375.4194394135829</v>
      </c>
      <c r="F30" s="126">
        <f t="shared" si="2"/>
        <v>4623.6902203333329</v>
      </c>
      <c r="G30" s="128">
        <f t="shared" si="3"/>
        <v>114.61828661779857</v>
      </c>
      <c r="H30" s="46">
        <f>'L4'!$H$10</f>
        <v>1609.3</v>
      </c>
      <c r="I30" s="46">
        <f>GEW!$E$12+($F30-GEW!$E$12)*SUM(Fasering!$D$5)</f>
        <v>1716.7792493333334</v>
      </c>
      <c r="J30" s="46">
        <f>GEW!$E$12+($F30-GEW!$E$12)*SUM(Fasering!$D$5:$D$6)</f>
        <v>2468.4008838461668</v>
      </c>
      <c r="K30" s="46">
        <f>GEW!$E$12+($F30-GEW!$E$12)*SUM(Fasering!$D$5:$D$7)</f>
        <v>2899.6526429621254</v>
      </c>
      <c r="L30" s="46">
        <f>GEW!$E$12+($F30-GEW!$E$12)*SUM(Fasering!$D$5:$D$8)</f>
        <v>3330.9044020780839</v>
      </c>
      <c r="M30" s="46">
        <f>GEW!$E$12+($F30-GEW!$E$12)*SUM(Fasering!$D$5:$D$9)</f>
        <v>3762.1561611940419</v>
      </c>
      <c r="N30" s="46">
        <f>GEW!$E$12+($F30-GEW!$E$12)*SUM(Fasering!$D$5:$D$10)</f>
        <v>4192.4384612173744</v>
      </c>
      <c r="O30" s="76">
        <f>GEW!$E$12+($F30-GEW!$E$12)*SUM(Fasering!$D$5:$D$11)</f>
        <v>4623.6902203333329</v>
      </c>
      <c r="P30" s="126">
        <f t="shared" si="4"/>
        <v>0</v>
      </c>
      <c r="Q30" s="128">
        <f t="shared" si="5"/>
        <v>0</v>
      </c>
      <c r="R30" s="46">
        <f>$P30*SUM(Fasering!$D$5)</f>
        <v>0</v>
      </c>
      <c r="S30" s="46">
        <f>$P30*SUM(Fasering!$D$5:$D$6)</f>
        <v>0</v>
      </c>
      <c r="T30" s="46">
        <f>$P30*SUM(Fasering!$D$5:$D$7)</f>
        <v>0</v>
      </c>
      <c r="U30" s="46">
        <f>$P30*SUM(Fasering!$D$5:$D$8)</f>
        <v>0</v>
      </c>
      <c r="V30" s="46">
        <f>$P30*SUM(Fasering!$D$5:$D$9)</f>
        <v>0</v>
      </c>
      <c r="W30" s="46">
        <f>$P30*SUM(Fasering!$D$5:$D$10)</f>
        <v>0</v>
      </c>
      <c r="X30" s="76">
        <f>$P30*SUM(Fasering!$D$5:$D$11)</f>
        <v>0</v>
      </c>
      <c r="Y30" s="126">
        <f t="shared" si="6"/>
        <v>0</v>
      </c>
      <c r="Z30" s="128">
        <f t="shared" si="7"/>
        <v>0</v>
      </c>
      <c r="AA30" s="75">
        <f>$Y30*SUM(Fasering!$D$5)</f>
        <v>0</v>
      </c>
      <c r="AB30" s="46">
        <f>$Y30*SUM(Fasering!$D$5:$D$6)</f>
        <v>0</v>
      </c>
      <c r="AC30" s="46">
        <f>$Y30*SUM(Fasering!$D$5:$D$7)</f>
        <v>0</v>
      </c>
      <c r="AD30" s="46">
        <f>$Y30*SUM(Fasering!$D$5:$D$8)</f>
        <v>0</v>
      </c>
      <c r="AE30" s="46">
        <f>$Y30*SUM(Fasering!$D$5:$D$9)</f>
        <v>0</v>
      </c>
      <c r="AF30" s="46">
        <f>$Y30*SUM(Fasering!$D$5:$D$10)</f>
        <v>0</v>
      </c>
      <c r="AG30" s="76">
        <f>$Y30*SUM(Fasering!$D$5:$D$11)</f>
        <v>0</v>
      </c>
      <c r="AH30" s="5">
        <f>($AK$2+(I30+R30)*12*7.57%)*SUM(Fasering!$D$5)</f>
        <v>0</v>
      </c>
      <c r="AI30" s="9">
        <f>($AK$2+(J30+S30)*12*7.57%)*SUM(Fasering!$D$5:$D$6)</f>
        <v>613.01711707832885</v>
      </c>
      <c r="AJ30" s="9">
        <f>($AK$2+(K30+T30)*12*7.57%)*SUM(Fasering!$D$5:$D$7)</f>
        <v>1124.15252702266</v>
      </c>
      <c r="AK30" s="9">
        <f>($AK$2+(L30+U30)*12*7.57%)*SUM(Fasering!$D$5:$D$8)</f>
        <v>1751.5229983925237</v>
      </c>
      <c r="AL30" s="9">
        <f>($AK$2+(M30+V30)*12*7.57%)*SUM(Fasering!$D$5:$D$9)</f>
        <v>2495.1285311879187</v>
      </c>
      <c r="AM30" s="9">
        <f>($AK$2+(N30+W30)*12*7.57%)*SUM(Fasering!$D$5:$D$10)</f>
        <v>3352.9058383073038</v>
      </c>
      <c r="AN30" s="87">
        <f>($AK$2+(O30+X30)*12*7.57%)*SUM(Fasering!$D$5:$D$11)</f>
        <v>4328.7201961507999</v>
      </c>
      <c r="AO30" s="5">
        <f>($AK$2+(I30+AA30)*12*7.57%)*SUM(Fasering!$D$5)</f>
        <v>0</v>
      </c>
      <c r="AP30" s="9">
        <f>($AK$2+(J30+AB30)*12*7.57%)*SUM(Fasering!$D$5:$D$6)</f>
        <v>613.01711707832885</v>
      </c>
      <c r="AQ30" s="9">
        <f>($AK$2+(K30+AC30)*12*7.57%)*SUM(Fasering!$D$5:$D$7)</f>
        <v>1124.15252702266</v>
      </c>
      <c r="AR30" s="9">
        <f>($AK$2+(L30+AD30)*12*7.57%)*SUM(Fasering!$D$5:$D$8)</f>
        <v>1751.5229983925237</v>
      </c>
      <c r="AS30" s="9">
        <f>($AK$2+(M30+AE30)*12*7.57%)*SUM(Fasering!$D$5:$D$9)</f>
        <v>2495.1285311879187</v>
      </c>
      <c r="AT30" s="9">
        <f>($AK$2+(N30+AF30)*12*7.57%)*SUM(Fasering!$D$5:$D$10)</f>
        <v>3352.9058383073038</v>
      </c>
      <c r="AU30" s="87">
        <f>($AK$2+(O30+AG30)*12*7.57%)*SUM(Fasering!$D$5:$D$11)</f>
        <v>4328.7201961507999</v>
      </c>
    </row>
    <row r="31" spans="1:47" x14ac:dyDescent="0.3">
      <c r="A31" s="33">
        <f t="shared" si="8"/>
        <v>23</v>
      </c>
      <c r="B31" s="126">
        <v>45382.93</v>
      </c>
      <c r="C31" s="127"/>
      <c r="D31" s="126">
        <f t="shared" si="0"/>
        <v>57554.631825999997</v>
      </c>
      <c r="E31" s="128">
        <f t="shared" si="1"/>
        <v>1426.7420550373204</v>
      </c>
      <c r="F31" s="126">
        <f t="shared" si="2"/>
        <v>4796.2193188333331</v>
      </c>
      <c r="G31" s="128">
        <f t="shared" si="3"/>
        <v>118.89517125311002</v>
      </c>
      <c r="H31" s="46">
        <f>'L4'!$H$10</f>
        <v>1609.3</v>
      </c>
      <c r="I31" s="46">
        <f>GEW!$E$12+($F31-GEW!$E$12)*SUM(Fasering!$D$5)</f>
        <v>1716.7792493333334</v>
      </c>
      <c r="J31" s="46">
        <f>GEW!$E$12+($F31-GEW!$E$12)*SUM(Fasering!$D$5:$D$6)</f>
        <v>2513.0106446229083</v>
      </c>
      <c r="K31" s="46">
        <f>GEW!$E$12+($F31-GEW!$E$12)*SUM(Fasering!$D$5:$D$7)</f>
        <v>2969.8577790252384</v>
      </c>
      <c r="L31" s="46">
        <f>GEW!$E$12+($F31-GEW!$E$12)*SUM(Fasering!$D$5:$D$8)</f>
        <v>3426.7049134275685</v>
      </c>
      <c r="M31" s="46">
        <f>GEW!$E$12+($F31-GEW!$E$12)*SUM(Fasering!$D$5:$D$9)</f>
        <v>3883.5520478298977</v>
      </c>
      <c r="N31" s="46">
        <f>GEW!$E$12+($F31-GEW!$E$12)*SUM(Fasering!$D$5:$D$10)</f>
        <v>4339.372184431003</v>
      </c>
      <c r="O31" s="76">
        <f>GEW!$E$12+($F31-GEW!$E$12)*SUM(Fasering!$D$5:$D$11)</f>
        <v>4796.2193188333331</v>
      </c>
      <c r="P31" s="126">
        <f t="shared" si="4"/>
        <v>0</v>
      </c>
      <c r="Q31" s="128">
        <f t="shared" si="5"/>
        <v>0</v>
      </c>
      <c r="R31" s="46">
        <f>$P31*SUM(Fasering!$D$5)</f>
        <v>0</v>
      </c>
      <c r="S31" s="46">
        <f>$P31*SUM(Fasering!$D$5:$D$6)</f>
        <v>0</v>
      </c>
      <c r="T31" s="46">
        <f>$P31*SUM(Fasering!$D$5:$D$7)</f>
        <v>0</v>
      </c>
      <c r="U31" s="46">
        <f>$P31*SUM(Fasering!$D$5:$D$8)</f>
        <v>0</v>
      </c>
      <c r="V31" s="46">
        <f>$P31*SUM(Fasering!$D$5:$D$9)</f>
        <v>0</v>
      </c>
      <c r="W31" s="46">
        <f>$P31*SUM(Fasering!$D$5:$D$10)</f>
        <v>0</v>
      </c>
      <c r="X31" s="76">
        <f>$P31*SUM(Fasering!$D$5:$D$11)</f>
        <v>0</v>
      </c>
      <c r="Y31" s="126">
        <f t="shared" si="6"/>
        <v>0</v>
      </c>
      <c r="Z31" s="128">
        <f t="shared" si="7"/>
        <v>0</v>
      </c>
      <c r="AA31" s="75">
        <f>$Y31*SUM(Fasering!$D$5)</f>
        <v>0</v>
      </c>
      <c r="AB31" s="46">
        <f>$Y31*SUM(Fasering!$D$5:$D$6)</f>
        <v>0</v>
      </c>
      <c r="AC31" s="46">
        <f>$Y31*SUM(Fasering!$D$5:$D$7)</f>
        <v>0</v>
      </c>
      <c r="AD31" s="46">
        <f>$Y31*SUM(Fasering!$D$5:$D$8)</f>
        <v>0</v>
      </c>
      <c r="AE31" s="46">
        <f>$Y31*SUM(Fasering!$D$5:$D$9)</f>
        <v>0</v>
      </c>
      <c r="AF31" s="46">
        <f>$Y31*SUM(Fasering!$D$5:$D$10)</f>
        <v>0</v>
      </c>
      <c r="AG31" s="76">
        <f>$Y31*SUM(Fasering!$D$5:$D$11)</f>
        <v>0</v>
      </c>
      <c r="AH31" s="5">
        <f>($AK$2+(I31+R31)*12*7.57%)*SUM(Fasering!$D$5)</f>
        <v>0</v>
      </c>
      <c r="AI31" s="9">
        <f>($AK$2+(J31+S31)*12*7.57%)*SUM(Fasering!$D$5:$D$6)</f>
        <v>623.49502460218571</v>
      </c>
      <c r="AJ31" s="9">
        <f>($AK$2+(K31+T31)*12*7.57%)*SUM(Fasering!$D$5:$D$7)</f>
        <v>1150.1034341397294</v>
      </c>
      <c r="AK31" s="9">
        <f>($AK$2+(L31+U31)*12*7.57%)*SUM(Fasering!$D$5:$D$8)</f>
        <v>1799.8456132372824</v>
      </c>
      <c r="AL31" s="9">
        <f>($AK$2+(M31+V31)*12*7.57%)*SUM(Fasering!$D$5:$D$9)</f>
        <v>2572.7215618948444</v>
      </c>
      <c r="AM31" s="9">
        <f>($AK$2+(N31+W31)*12*7.57%)*SUM(Fasering!$D$5:$D$10)</f>
        <v>3466.5789476316631</v>
      </c>
      <c r="AN31" s="87">
        <f>($AK$2+(O31+X31)*12*7.57%)*SUM(Fasering!$D$5:$D$11)</f>
        <v>4485.4456292282002</v>
      </c>
      <c r="AO31" s="5">
        <f>($AK$2+(I31+AA31)*12*7.57%)*SUM(Fasering!$D$5)</f>
        <v>0</v>
      </c>
      <c r="AP31" s="9">
        <f>($AK$2+(J31+AB31)*12*7.57%)*SUM(Fasering!$D$5:$D$6)</f>
        <v>623.49502460218571</v>
      </c>
      <c r="AQ31" s="9">
        <f>($AK$2+(K31+AC31)*12*7.57%)*SUM(Fasering!$D$5:$D$7)</f>
        <v>1150.1034341397294</v>
      </c>
      <c r="AR31" s="9">
        <f>($AK$2+(L31+AD31)*12*7.57%)*SUM(Fasering!$D$5:$D$8)</f>
        <v>1799.8456132372824</v>
      </c>
      <c r="AS31" s="9">
        <f>($AK$2+(M31+AE31)*12*7.57%)*SUM(Fasering!$D$5:$D$9)</f>
        <v>2572.7215618948444</v>
      </c>
      <c r="AT31" s="9">
        <f>($AK$2+(N31+AF31)*12*7.57%)*SUM(Fasering!$D$5:$D$10)</f>
        <v>3466.5789476316631</v>
      </c>
      <c r="AU31" s="87">
        <f>($AK$2+(O31+AG31)*12*7.57%)*SUM(Fasering!$D$5:$D$11)</f>
        <v>4485.4456292282002</v>
      </c>
    </row>
    <row r="32" spans="1:47" x14ac:dyDescent="0.3">
      <c r="A32" s="33">
        <f t="shared" si="8"/>
        <v>24</v>
      </c>
      <c r="B32" s="126">
        <v>46688.9</v>
      </c>
      <c r="C32" s="127"/>
      <c r="D32" s="126">
        <f t="shared" si="0"/>
        <v>59210.862979999998</v>
      </c>
      <c r="E32" s="128">
        <f t="shared" si="1"/>
        <v>1467.7989528977514</v>
      </c>
      <c r="F32" s="126">
        <f t="shared" si="2"/>
        <v>4934.2385816666665</v>
      </c>
      <c r="G32" s="128">
        <f t="shared" si="3"/>
        <v>122.31657940814594</v>
      </c>
      <c r="H32" s="46">
        <f>'L4'!$H$10</f>
        <v>1609.3</v>
      </c>
      <c r="I32" s="46">
        <f>GEW!$E$12+($F32-GEW!$E$12)*SUM(Fasering!$D$5)</f>
        <v>1716.7792493333334</v>
      </c>
      <c r="J32" s="46">
        <f>GEW!$E$12+($F32-GEW!$E$12)*SUM(Fasering!$D$5:$D$6)</f>
        <v>2548.6974148611312</v>
      </c>
      <c r="K32" s="46">
        <f>GEW!$E$12+($F32-GEW!$E$12)*SUM(Fasering!$D$5:$D$7)</f>
        <v>3026.0202537079931</v>
      </c>
      <c r="L32" s="46">
        <f>GEW!$E$12+($F32-GEW!$E$12)*SUM(Fasering!$D$5:$D$8)</f>
        <v>3503.3430925548546</v>
      </c>
      <c r="M32" s="46">
        <f>GEW!$E$12+($F32-GEW!$E$12)*SUM(Fasering!$D$5:$D$9)</f>
        <v>3980.6659314017161</v>
      </c>
      <c r="N32" s="46">
        <f>GEW!$E$12+($F32-GEW!$E$12)*SUM(Fasering!$D$5:$D$10)</f>
        <v>4456.915742819805</v>
      </c>
      <c r="O32" s="76">
        <f>GEW!$E$12+($F32-GEW!$E$12)*SUM(Fasering!$D$5:$D$11)</f>
        <v>4934.2385816666665</v>
      </c>
      <c r="P32" s="126">
        <f t="shared" si="4"/>
        <v>0</v>
      </c>
      <c r="Q32" s="128">
        <f t="shared" si="5"/>
        <v>0</v>
      </c>
      <c r="R32" s="46">
        <f>$P32*SUM(Fasering!$D$5)</f>
        <v>0</v>
      </c>
      <c r="S32" s="46">
        <f>$P32*SUM(Fasering!$D$5:$D$6)</f>
        <v>0</v>
      </c>
      <c r="T32" s="46">
        <f>$P32*SUM(Fasering!$D$5:$D$7)</f>
        <v>0</v>
      </c>
      <c r="U32" s="46">
        <f>$P32*SUM(Fasering!$D$5:$D$8)</f>
        <v>0</v>
      </c>
      <c r="V32" s="46">
        <f>$P32*SUM(Fasering!$D$5:$D$9)</f>
        <v>0</v>
      </c>
      <c r="W32" s="46">
        <f>$P32*SUM(Fasering!$D$5:$D$10)</f>
        <v>0</v>
      </c>
      <c r="X32" s="76">
        <f>$P32*SUM(Fasering!$D$5:$D$11)</f>
        <v>0</v>
      </c>
      <c r="Y32" s="126">
        <f t="shared" si="6"/>
        <v>0</v>
      </c>
      <c r="Z32" s="128">
        <f t="shared" si="7"/>
        <v>0</v>
      </c>
      <c r="AA32" s="75">
        <f>$Y32*SUM(Fasering!$D$5)</f>
        <v>0</v>
      </c>
      <c r="AB32" s="46">
        <f>$Y32*SUM(Fasering!$D$5:$D$6)</f>
        <v>0</v>
      </c>
      <c r="AC32" s="46">
        <f>$Y32*SUM(Fasering!$D$5:$D$7)</f>
        <v>0</v>
      </c>
      <c r="AD32" s="46">
        <f>$Y32*SUM(Fasering!$D$5:$D$8)</f>
        <v>0</v>
      </c>
      <c r="AE32" s="46">
        <f>$Y32*SUM(Fasering!$D$5:$D$9)</f>
        <v>0</v>
      </c>
      <c r="AF32" s="46">
        <f>$Y32*SUM(Fasering!$D$5:$D$10)</f>
        <v>0</v>
      </c>
      <c r="AG32" s="76">
        <f>$Y32*SUM(Fasering!$D$5:$D$11)</f>
        <v>0</v>
      </c>
      <c r="AH32" s="5">
        <f>($AK$2+(I32+R32)*12*7.57%)*SUM(Fasering!$D$5)</f>
        <v>0</v>
      </c>
      <c r="AI32" s="9">
        <f>($AK$2+(J32+S32)*12*7.57%)*SUM(Fasering!$D$5:$D$6)</f>
        <v>631.87710672660228</v>
      </c>
      <c r="AJ32" s="9">
        <f>($AK$2+(K32+T32)*12*7.57%)*SUM(Fasering!$D$5:$D$7)</f>
        <v>1170.8635557730906</v>
      </c>
      <c r="AK32" s="9">
        <f>($AK$2+(L32+U32)*12*7.57%)*SUM(Fasering!$D$5:$D$8)</f>
        <v>1838.5025803056674</v>
      </c>
      <c r="AL32" s="9">
        <f>($AK$2+(M32+V32)*12*7.57%)*SUM(Fasering!$D$5:$D$9)</f>
        <v>2634.794180324333</v>
      </c>
      <c r="AM32" s="9">
        <f>($AK$2+(N32+W32)*12*7.57%)*SUM(Fasering!$D$5:$D$10)</f>
        <v>3557.5147891176775</v>
      </c>
      <c r="AN32" s="87">
        <f>($AK$2+(O32+X32)*12*7.57%)*SUM(Fasering!$D$5:$D$11)</f>
        <v>4610.822327586</v>
      </c>
      <c r="AO32" s="5">
        <f>($AK$2+(I32+AA32)*12*7.57%)*SUM(Fasering!$D$5)</f>
        <v>0</v>
      </c>
      <c r="AP32" s="9">
        <f>($AK$2+(J32+AB32)*12*7.57%)*SUM(Fasering!$D$5:$D$6)</f>
        <v>631.87710672660228</v>
      </c>
      <c r="AQ32" s="9">
        <f>($AK$2+(K32+AC32)*12*7.57%)*SUM(Fasering!$D$5:$D$7)</f>
        <v>1170.8635557730906</v>
      </c>
      <c r="AR32" s="9">
        <f>($AK$2+(L32+AD32)*12*7.57%)*SUM(Fasering!$D$5:$D$8)</f>
        <v>1838.5025803056674</v>
      </c>
      <c r="AS32" s="9">
        <f>($AK$2+(M32+AE32)*12*7.57%)*SUM(Fasering!$D$5:$D$9)</f>
        <v>2634.794180324333</v>
      </c>
      <c r="AT32" s="9">
        <f>($AK$2+(N32+AF32)*12*7.57%)*SUM(Fasering!$D$5:$D$10)</f>
        <v>3557.5147891176775</v>
      </c>
      <c r="AU32" s="87">
        <f>($AK$2+(O32+AG32)*12*7.57%)*SUM(Fasering!$D$5:$D$11)</f>
        <v>4610.822327586</v>
      </c>
    </row>
    <row r="33" spans="1:47" x14ac:dyDescent="0.3">
      <c r="A33" s="33">
        <f t="shared" si="8"/>
        <v>25</v>
      </c>
      <c r="B33" s="126">
        <v>46688.9</v>
      </c>
      <c r="C33" s="127"/>
      <c r="D33" s="126">
        <f t="shared" si="0"/>
        <v>59210.862979999998</v>
      </c>
      <c r="E33" s="128">
        <f t="shared" si="1"/>
        <v>1467.7989528977514</v>
      </c>
      <c r="F33" s="126">
        <f t="shared" si="2"/>
        <v>4934.2385816666665</v>
      </c>
      <c r="G33" s="128">
        <f t="shared" si="3"/>
        <v>122.31657940814594</v>
      </c>
      <c r="H33" s="46">
        <f>'L4'!$H$10</f>
        <v>1609.3</v>
      </c>
      <c r="I33" s="46">
        <f>GEW!$E$12+($F33-GEW!$E$12)*SUM(Fasering!$D$5)</f>
        <v>1716.7792493333334</v>
      </c>
      <c r="J33" s="46">
        <f>GEW!$E$12+($F33-GEW!$E$12)*SUM(Fasering!$D$5:$D$6)</f>
        <v>2548.6974148611312</v>
      </c>
      <c r="K33" s="46">
        <f>GEW!$E$12+($F33-GEW!$E$12)*SUM(Fasering!$D$5:$D$7)</f>
        <v>3026.0202537079931</v>
      </c>
      <c r="L33" s="46">
        <f>GEW!$E$12+($F33-GEW!$E$12)*SUM(Fasering!$D$5:$D$8)</f>
        <v>3503.3430925548546</v>
      </c>
      <c r="M33" s="46">
        <f>GEW!$E$12+($F33-GEW!$E$12)*SUM(Fasering!$D$5:$D$9)</f>
        <v>3980.6659314017161</v>
      </c>
      <c r="N33" s="46">
        <f>GEW!$E$12+($F33-GEW!$E$12)*SUM(Fasering!$D$5:$D$10)</f>
        <v>4456.915742819805</v>
      </c>
      <c r="O33" s="76">
        <f>GEW!$E$12+($F33-GEW!$E$12)*SUM(Fasering!$D$5:$D$11)</f>
        <v>4934.2385816666665</v>
      </c>
      <c r="P33" s="126">
        <f t="shared" si="4"/>
        <v>0</v>
      </c>
      <c r="Q33" s="128">
        <f t="shared" si="5"/>
        <v>0</v>
      </c>
      <c r="R33" s="46">
        <f>$P33*SUM(Fasering!$D$5)</f>
        <v>0</v>
      </c>
      <c r="S33" s="46">
        <f>$P33*SUM(Fasering!$D$5:$D$6)</f>
        <v>0</v>
      </c>
      <c r="T33" s="46">
        <f>$P33*SUM(Fasering!$D$5:$D$7)</f>
        <v>0</v>
      </c>
      <c r="U33" s="46">
        <f>$P33*SUM(Fasering!$D$5:$D$8)</f>
        <v>0</v>
      </c>
      <c r="V33" s="46">
        <f>$P33*SUM(Fasering!$D$5:$D$9)</f>
        <v>0</v>
      </c>
      <c r="W33" s="46">
        <f>$P33*SUM(Fasering!$D$5:$D$10)</f>
        <v>0</v>
      </c>
      <c r="X33" s="76">
        <f>$P33*SUM(Fasering!$D$5:$D$11)</f>
        <v>0</v>
      </c>
      <c r="Y33" s="126">
        <f t="shared" si="6"/>
        <v>0</v>
      </c>
      <c r="Z33" s="128">
        <f t="shared" si="7"/>
        <v>0</v>
      </c>
      <c r="AA33" s="75">
        <f>$Y33*SUM(Fasering!$D$5)</f>
        <v>0</v>
      </c>
      <c r="AB33" s="46">
        <f>$Y33*SUM(Fasering!$D$5:$D$6)</f>
        <v>0</v>
      </c>
      <c r="AC33" s="46">
        <f>$Y33*SUM(Fasering!$D$5:$D$7)</f>
        <v>0</v>
      </c>
      <c r="AD33" s="46">
        <f>$Y33*SUM(Fasering!$D$5:$D$8)</f>
        <v>0</v>
      </c>
      <c r="AE33" s="46">
        <f>$Y33*SUM(Fasering!$D$5:$D$9)</f>
        <v>0</v>
      </c>
      <c r="AF33" s="46">
        <f>$Y33*SUM(Fasering!$D$5:$D$10)</f>
        <v>0</v>
      </c>
      <c r="AG33" s="76">
        <f>$Y33*SUM(Fasering!$D$5:$D$11)</f>
        <v>0</v>
      </c>
      <c r="AH33" s="5">
        <f>($AK$2+(I33+R33)*12*7.57%)*SUM(Fasering!$D$5)</f>
        <v>0</v>
      </c>
      <c r="AI33" s="9">
        <f>($AK$2+(J33+S33)*12*7.57%)*SUM(Fasering!$D$5:$D$6)</f>
        <v>631.87710672660228</v>
      </c>
      <c r="AJ33" s="9">
        <f>($AK$2+(K33+T33)*12*7.57%)*SUM(Fasering!$D$5:$D$7)</f>
        <v>1170.8635557730906</v>
      </c>
      <c r="AK33" s="9">
        <f>($AK$2+(L33+U33)*12*7.57%)*SUM(Fasering!$D$5:$D$8)</f>
        <v>1838.5025803056674</v>
      </c>
      <c r="AL33" s="9">
        <f>($AK$2+(M33+V33)*12*7.57%)*SUM(Fasering!$D$5:$D$9)</f>
        <v>2634.794180324333</v>
      </c>
      <c r="AM33" s="9">
        <f>($AK$2+(N33+W33)*12*7.57%)*SUM(Fasering!$D$5:$D$10)</f>
        <v>3557.5147891176775</v>
      </c>
      <c r="AN33" s="87">
        <f>($AK$2+(O33+X33)*12*7.57%)*SUM(Fasering!$D$5:$D$11)</f>
        <v>4610.822327586</v>
      </c>
      <c r="AO33" s="5">
        <f>($AK$2+(I33+AA33)*12*7.57%)*SUM(Fasering!$D$5)</f>
        <v>0</v>
      </c>
      <c r="AP33" s="9">
        <f>($AK$2+(J33+AB33)*12*7.57%)*SUM(Fasering!$D$5:$D$6)</f>
        <v>631.87710672660228</v>
      </c>
      <c r="AQ33" s="9">
        <f>($AK$2+(K33+AC33)*12*7.57%)*SUM(Fasering!$D$5:$D$7)</f>
        <v>1170.8635557730906</v>
      </c>
      <c r="AR33" s="9">
        <f>($AK$2+(L33+AD33)*12*7.57%)*SUM(Fasering!$D$5:$D$8)</f>
        <v>1838.5025803056674</v>
      </c>
      <c r="AS33" s="9">
        <f>($AK$2+(M33+AE33)*12*7.57%)*SUM(Fasering!$D$5:$D$9)</f>
        <v>2634.794180324333</v>
      </c>
      <c r="AT33" s="9">
        <f>($AK$2+(N33+AF33)*12*7.57%)*SUM(Fasering!$D$5:$D$10)</f>
        <v>3557.5147891176775</v>
      </c>
      <c r="AU33" s="87">
        <f>($AK$2+(O33+AG33)*12*7.57%)*SUM(Fasering!$D$5:$D$11)</f>
        <v>4610.822327586</v>
      </c>
    </row>
    <row r="34" spans="1:47" x14ac:dyDescent="0.3">
      <c r="A34" s="33">
        <f t="shared" si="8"/>
        <v>26</v>
      </c>
      <c r="B34" s="126">
        <v>46688.9</v>
      </c>
      <c r="C34" s="127"/>
      <c r="D34" s="126">
        <f t="shared" si="0"/>
        <v>59210.862979999998</v>
      </c>
      <c r="E34" s="128">
        <f t="shared" si="1"/>
        <v>1467.7989528977514</v>
      </c>
      <c r="F34" s="126">
        <f t="shared" si="2"/>
        <v>4934.2385816666665</v>
      </c>
      <c r="G34" s="128">
        <f t="shared" si="3"/>
        <v>122.31657940814594</v>
      </c>
      <c r="H34" s="46">
        <f>'L4'!$H$10</f>
        <v>1609.3</v>
      </c>
      <c r="I34" s="46">
        <f>GEW!$E$12+($F34-GEW!$E$12)*SUM(Fasering!$D$5)</f>
        <v>1716.7792493333334</v>
      </c>
      <c r="J34" s="46">
        <f>GEW!$E$12+($F34-GEW!$E$12)*SUM(Fasering!$D$5:$D$6)</f>
        <v>2548.6974148611312</v>
      </c>
      <c r="K34" s="46">
        <f>GEW!$E$12+($F34-GEW!$E$12)*SUM(Fasering!$D$5:$D$7)</f>
        <v>3026.0202537079931</v>
      </c>
      <c r="L34" s="46">
        <f>GEW!$E$12+($F34-GEW!$E$12)*SUM(Fasering!$D$5:$D$8)</f>
        <v>3503.3430925548546</v>
      </c>
      <c r="M34" s="46">
        <f>GEW!$E$12+($F34-GEW!$E$12)*SUM(Fasering!$D$5:$D$9)</f>
        <v>3980.6659314017161</v>
      </c>
      <c r="N34" s="46">
        <f>GEW!$E$12+($F34-GEW!$E$12)*SUM(Fasering!$D$5:$D$10)</f>
        <v>4456.915742819805</v>
      </c>
      <c r="O34" s="76">
        <f>GEW!$E$12+($F34-GEW!$E$12)*SUM(Fasering!$D$5:$D$11)</f>
        <v>4934.2385816666665</v>
      </c>
      <c r="P34" s="126">
        <f t="shared" si="4"/>
        <v>0</v>
      </c>
      <c r="Q34" s="128">
        <f t="shared" si="5"/>
        <v>0</v>
      </c>
      <c r="R34" s="46">
        <f>$P34*SUM(Fasering!$D$5)</f>
        <v>0</v>
      </c>
      <c r="S34" s="46">
        <f>$P34*SUM(Fasering!$D$5:$D$6)</f>
        <v>0</v>
      </c>
      <c r="T34" s="46">
        <f>$P34*SUM(Fasering!$D$5:$D$7)</f>
        <v>0</v>
      </c>
      <c r="U34" s="46">
        <f>$P34*SUM(Fasering!$D$5:$D$8)</f>
        <v>0</v>
      </c>
      <c r="V34" s="46">
        <f>$P34*SUM(Fasering!$D$5:$D$9)</f>
        <v>0</v>
      </c>
      <c r="W34" s="46">
        <f>$P34*SUM(Fasering!$D$5:$D$10)</f>
        <v>0</v>
      </c>
      <c r="X34" s="76">
        <f>$P34*SUM(Fasering!$D$5:$D$11)</f>
        <v>0</v>
      </c>
      <c r="Y34" s="126">
        <f t="shared" si="6"/>
        <v>0</v>
      </c>
      <c r="Z34" s="128">
        <f t="shared" si="7"/>
        <v>0</v>
      </c>
      <c r="AA34" s="75">
        <f>$Y34*SUM(Fasering!$D$5)</f>
        <v>0</v>
      </c>
      <c r="AB34" s="46">
        <f>$Y34*SUM(Fasering!$D$5:$D$6)</f>
        <v>0</v>
      </c>
      <c r="AC34" s="46">
        <f>$Y34*SUM(Fasering!$D$5:$D$7)</f>
        <v>0</v>
      </c>
      <c r="AD34" s="46">
        <f>$Y34*SUM(Fasering!$D$5:$D$8)</f>
        <v>0</v>
      </c>
      <c r="AE34" s="46">
        <f>$Y34*SUM(Fasering!$D$5:$D$9)</f>
        <v>0</v>
      </c>
      <c r="AF34" s="46">
        <f>$Y34*SUM(Fasering!$D$5:$D$10)</f>
        <v>0</v>
      </c>
      <c r="AG34" s="76">
        <f>$Y34*SUM(Fasering!$D$5:$D$11)</f>
        <v>0</v>
      </c>
      <c r="AH34" s="5">
        <f>($AK$2+(I34+R34)*12*7.57%)*SUM(Fasering!$D$5)</f>
        <v>0</v>
      </c>
      <c r="AI34" s="9">
        <f>($AK$2+(J34+S34)*12*7.57%)*SUM(Fasering!$D$5:$D$6)</f>
        <v>631.87710672660228</v>
      </c>
      <c r="AJ34" s="9">
        <f>($AK$2+(K34+T34)*12*7.57%)*SUM(Fasering!$D$5:$D$7)</f>
        <v>1170.8635557730906</v>
      </c>
      <c r="AK34" s="9">
        <f>($AK$2+(L34+U34)*12*7.57%)*SUM(Fasering!$D$5:$D$8)</f>
        <v>1838.5025803056674</v>
      </c>
      <c r="AL34" s="9">
        <f>($AK$2+(M34+V34)*12*7.57%)*SUM(Fasering!$D$5:$D$9)</f>
        <v>2634.794180324333</v>
      </c>
      <c r="AM34" s="9">
        <f>($AK$2+(N34+W34)*12*7.57%)*SUM(Fasering!$D$5:$D$10)</f>
        <v>3557.5147891176775</v>
      </c>
      <c r="AN34" s="87">
        <f>($AK$2+(O34+X34)*12*7.57%)*SUM(Fasering!$D$5:$D$11)</f>
        <v>4610.822327586</v>
      </c>
      <c r="AO34" s="5">
        <f>($AK$2+(I34+AA34)*12*7.57%)*SUM(Fasering!$D$5)</f>
        <v>0</v>
      </c>
      <c r="AP34" s="9">
        <f>($AK$2+(J34+AB34)*12*7.57%)*SUM(Fasering!$D$5:$D$6)</f>
        <v>631.87710672660228</v>
      </c>
      <c r="AQ34" s="9">
        <f>($AK$2+(K34+AC34)*12*7.57%)*SUM(Fasering!$D$5:$D$7)</f>
        <v>1170.8635557730906</v>
      </c>
      <c r="AR34" s="9">
        <f>($AK$2+(L34+AD34)*12*7.57%)*SUM(Fasering!$D$5:$D$8)</f>
        <v>1838.5025803056674</v>
      </c>
      <c r="AS34" s="9">
        <f>($AK$2+(M34+AE34)*12*7.57%)*SUM(Fasering!$D$5:$D$9)</f>
        <v>2634.794180324333</v>
      </c>
      <c r="AT34" s="9">
        <f>($AK$2+(N34+AF34)*12*7.57%)*SUM(Fasering!$D$5:$D$10)</f>
        <v>3557.5147891176775</v>
      </c>
      <c r="AU34" s="87">
        <f>($AK$2+(O34+AG34)*12*7.57%)*SUM(Fasering!$D$5:$D$11)</f>
        <v>4610.822327586</v>
      </c>
    </row>
    <row r="35" spans="1:47" x14ac:dyDescent="0.3">
      <c r="A35" s="33">
        <f t="shared" si="8"/>
        <v>27</v>
      </c>
      <c r="B35" s="126">
        <v>46688.9</v>
      </c>
      <c r="C35" s="127"/>
      <c r="D35" s="126">
        <f t="shared" si="0"/>
        <v>59210.862979999998</v>
      </c>
      <c r="E35" s="128">
        <f t="shared" si="1"/>
        <v>1467.7989528977514</v>
      </c>
      <c r="F35" s="126">
        <f t="shared" si="2"/>
        <v>4934.2385816666665</v>
      </c>
      <c r="G35" s="128">
        <f t="shared" si="3"/>
        <v>122.31657940814594</v>
      </c>
      <c r="H35" s="46">
        <f>'L4'!$H$10</f>
        <v>1609.3</v>
      </c>
      <c r="I35" s="46">
        <f>GEW!$E$12+($F35-GEW!$E$12)*SUM(Fasering!$D$5)</f>
        <v>1716.7792493333334</v>
      </c>
      <c r="J35" s="46">
        <f>GEW!$E$12+($F35-GEW!$E$12)*SUM(Fasering!$D$5:$D$6)</f>
        <v>2548.6974148611312</v>
      </c>
      <c r="K35" s="46">
        <f>GEW!$E$12+($F35-GEW!$E$12)*SUM(Fasering!$D$5:$D$7)</f>
        <v>3026.0202537079931</v>
      </c>
      <c r="L35" s="46">
        <f>GEW!$E$12+($F35-GEW!$E$12)*SUM(Fasering!$D$5:$D$8)</f>
        <v>3503.3430925548546</v>
      </c>
      <c r="M35" s="46">
        <f>GEW!$E$12+($F35-GEW!$E$12)*SUM(Fasering!$D$5:$D$9)</f>
        <v>3980.6659314017161</v>
      </c>
      <c r="N35" s="46">
        <f>GEW!$E$12+($F35-GEW!$E$12)*SUM(Fasering!$D$5:$D$10)</f>
        <v>4456.915742819805</v>
      </c>
      <c r="O35" s="76">
        <f>GEW!$E$12+($F35-GEW!$E$12)*SUM(Fasering!$D$5:$D$11)</f>
        <v>4934.2385816666665</v>
      </c>
      <c r="P35" s="126">
        <f t="shared" si="4"/>
        <v>0</v>
      </c>
      <c r="Q35" s="128">
        <f t="shared" si="5"/>
        <v>0</v>
      </c>
      <c r="R35" s="46">
        <f>$P35*SUM(Fasering!$D$5)</f>
        <v>0</v>
      </c>
      <c r="S35" s="46">
        <f>$P35*SUM(Fasering!$D$5:$D$6)</f>
        <v>0</v>
      </c>
      <c r="T35" s="46">
        <f>$P35*SUM(Fasering!$D$5:$D$7)</f>
        <v>0</v>
      </c>
      <c r="U35" s="46">
        <f>$P35*SUM(Fasering!$D$5:$D$8)</f>
        <v>0</v>
      </c>
      <c r="V35" s="46">
        <f>$P35*SUM(Fasering!$D$5:$D$9)</f>
        <v>0</v>
      </c>
      <c r="W35" s="46">
        <f>$P35*SUM(Fasering!$D$5:$D$10)</f>
        <v>0</v>
      </c>
      <c r="X35" s="76">
        <f>$P35*SUM(Fasering!$D$5:$D$11)</f>
        <v>0</v>
      </c>
      <c r="Y35" s="126">
        <f t="shared" si="6"/>
        <v>0</v>
      </c>
      <c r="Z35" s="128">
        <f t="shared" si="7"/>
        <v>0</v>
      </c>
      <c r="AA35" s="75">
        <f>$Y35*SUM(Fasering!$D$5)</f>
        <v>0</v>
      </c>
      <c r="AB35" s="46">
        <f>$Y35*SUM(Fasering!$D$5:$D$6)</f>
        <v>0</v>
      </c>
      <c r="AC35" s="46">
        <f>$Y35*SUM(Fasering!$D$5:$D$7)</f>
        <v>0</v>
      </c>
      <c r="AD35" s="46">
        <f>$Y35*SUM(Fasering!$D$5:$D$8)</f>
        <v>0</v>
      </c>
      <c r="AE35" s="46">
        <f>$Y35*SUM(Fasering!$D$5:$D$9)</f>
        <v>0</v>
      </c>
      <c r="AF35" s="46">
        <f>$Y35*SUM(Fasering!$D$5:$D$10)</f>
        <v>0</v>
      </c>
      <c r="AG35" s="76">
        <f>$Y35*SUM(Fasering!$D$5:$D$11)</f>
        <v>0</v>
      </c>
      <c r="AH35" s="5">
        <f>($AK$2+(I35+R35)*12*7.57%)*SUM(Fasering!$D$5)</f>
        <v>0</v>
      </c>
      <c r="AI35" s="9">
        <f>($AK$2+(J35+S35)*12*7.57%)*SUM(Fasering!$D$5:$D$6)</f>
        <v>631.87710672660228</v>
      </c>
      <c r="AJ35" s="9">
        <f>($AK$2+(K35+T35)*12*7.57%)*SUM(Fasering!$D$5:$D$7)</f>
        <v>1170.8635557730906</v>
      </c>
      <c r="AK35" s="9">
        <f>($AK$2+(L35+U35)*12*7.57%)*SUM(Fasering!$D$5:$D$8)</f>
        <v>1838.5025803056674</v>
      </c>
      <c r="AL35" s="9">
        <f>($AK$2+(M35+V35)*12*7.57%)*SUM(Fasering!$D$5:$D$9)</f>
        <v>2634.794180324333</v>
      </c>
      <c r="AM35" s="9">
        <f>($AK$2+(N35+W35)*12*7.57%)*SUM(Fasering!$D$5:$D$10)</f>
        <v>3557.5147891176775</v>
      </c>
      <c r="AN35" s="87">
        <f>($AK$2+(O35+X35)*12*7.57%)*SUM(Fasering!$D$5:$D$11)</f>
        <v>4610.822327586</v>
      </c>
      <c r="AO35" s="5">
        <f>($AK$2+(I35+AA35)*12*7.57%)*SUM(Fasering!$D$5)</f>
        <v>0</v>
      </c>
      <c r="AP35" s="9">
        <f>($AK$2+(J35+AB35)*12*7.57%)*SUM(Fasering!$D$5:$D$6)</f>
        <v>631.87710672660228</v>
      </c>
      <c r="AQ35" s="9">
        <f>($AK$2+(K35+AC35)*12*7.57%)*SUM(Fasering!$D$5:$D$7)</f>
        <v>1170.8635557730906</v>
      </c>
      <c r="AR35" s="9">
        <f>($AK$2+(L35+AD35)*12*7.57%)*SUM(Fasering!$D$5:$D$8)</f>
        <v>1838.5025803056674</v>
      </c>
      <c r="AS35" s="9">
        <f>($AK$2+(M35+AE35)*12*7.57%)*SUM(Fasering!$D$5:$D$9)</f>
        <v>2634.794180324333</v>
      </c>
      <c r="AT35" s="9">
        <f>($AK$2+(N35+AF35)*12*7.57%)*SUM(Fasering!$D$5:$D$10)</f>
        <v>3557.5147891176775</v>
      </c>
      <c r="AU35" s="87">
        <f>($AK$2+(O35+AG35)*12*7.57%)*SUM(Fasering!$D$5:$D$11)</f>
        <v>4610.822327586</v>
      </c>
    </row>
    <row r="36" spans="1:47" x14ac:dyDescent="0.3">
      <c r="A36" s="36"/>
      <c r="B36" s="129"/>
      <c r="C36" s="130"/>
      <c r="D36" s="129"/>
      <c r="E36" s="130"/>
      <c r="F36" s="129"/>
      <c r="G36" s="130"/>
      <c r="H36" s="47"/>
      <c r="I36" s="47"/>
      <c r="J36" s="47"/>
      <c r="K36" s="47"/>
      <c r="L36" s="47"/>
      <c r="M36" s="47"/>
      <c r="N36" s="47"/>
      <c r="O36" s="74"/>
      <c r="P36" s="129"/>
      <c r="Q36" s="130"/>
      <c r="R36" s="47"/>
      <c r="S36" s="47"/>
      <c r="T36" s="47"/>
      <c r="U36" s="47"/>
      <c r="V36" s="47"/>
      <c r="W36" s="47"/>
      <c r="X36" s="74"/>
      <c r="Y36" s="129"/>
      <c r="Z36" s="130"/>
      <c r="AA36" s="73"/>
      <c r="AB36" s="47"/>
      <c r="AC36" s="47"/>
      <c r="AD36" s="47"/>
      <c r="AE36" s="47"/>
      <c r="AF36" s="47"/>
      <c r="AG36" s="74"/>
      <c r="AH36" s="88"/>
      <c r="AI36" s="89"/>
      <c r="AJ36" s="89"/>
      <c r="AK36" s="89"/>
      <c r="AL36" s="89"/>
      <c r="AM36" s="89"/>
      <c r="AN36" s="90"/>
      <c r="AO36" s="88"/>
      <c r="AP36" s="89"/>
      <c r="AQ36" s="89"/>
      <c r="AR36" s="89"/>
      <c r="AS36" s="89"/>
      <c r="AT36" s="89"/>
      <c r="AU36" s="90"/>
    </row>
  </sheetData>
  <mergeCells count="169">
    <mergeCell ref="AH4:AN4"/>
    <mergeCell ref="AO4:AU4"/>
    <mergeCell ref="AA4:AG4"/>
    <mergeCell ref="B5:C5"/>
    <mergeCell ref="D5:E5"/>
    <mergeCell ref="F5:G5"/>
    <mergeCell ref="P5:Q5"/>
    <mergeCell ref="Y5:Z5"/>
    <mergeCell ref="B4:E4"/>
    <mergeCell ref="F4:G4"/>
    <mergeCell ref="P4:Q4"/>
    <mergeCell ref="R4:X4"/>
    <mergeCell ref="Y4:Z4"/>
    <mergeCell ref="H4:O4"/>
    <mergeCell ref="B6:C6"/>
    <mergeCell ref="D6:E6"/>
    <mergeCell ref="F6:G6"/>
    <mergeCell ref="P6:Q6"/>
    <mergeCell ref="Y6:Z6"/>
    <mergeCell ref="B7:C7"/>
    <mergeCell ref="D7:E7"/>
    <mergeCell ref="F7:G7"/>
    <mergeCell ref="P7:Q7"/>
    <mergeCell ref="Y7:Z7"/>
    <mergeCell ref="B8:C8"/>
    <mergeCell ref="D8:E8"/>
    <mergeCell ref="F8:G8"/>
    <mergeCell ref="P8:Q8"/>
    <mergeCell ref="Y8:Z8"/>
    <mergeCell ref="B9:C9"/>
    <mergeCell ref="D9:E9"/>
    <mergeCell ref="F9:G9"/>
    <mergeCell ref="P9:Q9"/>
    <mergeCell ref="Y9:Z9"/>
    <mergeCell ref="B10:C10"/>
    <mergeCell ref="D10:E10"/>
    <mergeCell ref="F10:G10"/>
    <mergeCell ref="P10:Q10"/>
    <mergeCell ref="Y10:Z10"/>
    <mergeCell ref="B11:C11"/>
    <mergeCell ref="D11:E11"/>
    <mergeCell ref="F11:G11"/>
    <mergeCell ref="P11:Q11"/>
    <mergeCell ref="Y11:Z11"/>
    <mergeCell ref="B12:C12"/>
    <mergeCell ref="D12:E12"/>
    <mergeCell ref="F12:G12"/>
    <mergeCell ref="P12:Q12"/>
    <mergeCell ref="Y12:Z12"/>
    <mergeCell ref="B13:C13"/>
    <mergeCell ref="D13:E13"/>
    <mergeCell ref="F13:G13"/>
    <mergeCell ref="P13:Q13"/>
    <mergeCell ref="Y13:Z13"/>
    <mergeCell ref="B14:C14"/>
    <mergeCell ref="D14:E14"/>
    <mergeCell ref="F14:G14"/>
    <mergeCell ref="P14:Q14"/>
    <mergeCell ref="Y14:Z14"/>
    <mergeCell ref="B15:C15"/>
    <mergeCell ref="D15:E15"/>
    <mergeCell ref="F15:G15"/>
    <mergeCell ref="P15:Q15"/>
    <mergeCell ref="Y15:Z15"/>
    <mergeCell ref="B16:C16"/>
    <mergeCell ref="D16:E16"/>
    <mergeCell ref="F16:G16"/>
    <mergeCell ref="P16:Q16"/>
    <mergeCell ref="Y16:Z16"/>
    <mergeCell ref="B17:C17"/>
    <mergeCell ref="D17:E17"/>
    <mergeCell ref="F17:G17"/>
    <mergeCell ref="P17:Q17"/>
    <mergeCell ref="Y17:Z17"/>
    <mergeCell ref="B18:C18"/>
    <mergeCell ref="D18:E18"/>
    <mergeCell ref="F18:G18"/>
    <mergeCell ref="P18:Q18"/>
    <mergeCell ref="Y18:Z18"/>
    <mergeCell ref="B19:C19"/>
    <mergeCell ref="D19:E19"/>
    <mergeCell ref="F19:G19"/>
    <mergeCell ref="P19:Q19"/>
    <mergeCell ref="Y19:Z19"/>
    <mergeCell ref="B20:C20"/>
    <mergeCell ref="D20:E20"/>
    <mergeCell ref="F20:G20"/>
    <mergeCell ref="P20:Q20"/>
    <mergeCell ref="Y20:Z20"/>
    <mergeCell ref="B21:C21"/>
    <mergeCell ref="D21:E21"/>
    <mergeCell ref="F21:G21"/>
    <mergeCell ref="P21:Q21"/>
    <mergeCell ref="Y21:Z21"/>
    <mergeCell ref="B22:C22"/>
    <mergeCell ref="D22:E22"/>
    <mergeCell ref="F22:G22"/>
    <mergeCell ref="P22:Q22"/>
    <mergeCell ref="Y22:Z22"/>
    <mergeCell ref="B23:C23"/>
    <mergeCell ref="D23:E23"/>
    <mergeCell ref="F23:G23"/>
    <mergeCell ref="P23:Q23"/>
    <mergeCell ref="Y23:Z23"/>
    <mergeCell ref="B24:C24"/>
    <mergeCell ref="D24:E24"/>
    <mergeCell ref="F24:G24"/>
    <mergeCell ref="P24:Q24"/>
    <mergeCell ref="Y24:Z24"/>
    <mergeCell ref="B25:C25"/>
    <mergeCell ref="D25:E25"/>
    <mergeCell ref="F25:G25"/>
    <mergeCell ref="P25:Q25"/>
    <mergeCell ref="Y25:Z25"/>
    <mergeCell ref="B26:C26"/>
    <mergeCell ref="D26:E26"/>
    <mergeCell ref="F26:G26"/>
    <mergeCell ref="P26:Q26"/>
    <mergeCell ref="Y26:Z26"/>
    <mergeCell ref="B27:C27"/>
    <mergeCell ref="D27:E27"/>
    <mergeCell ref="F27:G27"/>
    <mergeCell ref="P27:Q27"/>
    <mergeCell ref="Y27:Z27"/>
    <mergeCell ref="B28:C28"/>
    <mergeCell ref="D28:E28"/>
    <mergeCell ref="F28:G28"/>
    <mergeCell ref="P28:Q28"/>
    <mergeCell ref="Y28:Z28"/>
    <mergeCell ref="B29:C29"/>
    <mergeCell ref="D29:E29"/>
    <mergeCell ref="F29:G29"/>
    <mergeCell ref="P29:Q29"/>
    <mergeCell ref="Y29:Z29"/>
    <mergeCell ref="B30:C30"/>
    <mergeCell ref="D30:E30"/>
    <mergeCell ref="F30:G30"/>
    <mergeCell ref="P30:Q30"/>
    <mergeCell ref="Y30:Z30"/>
    <mergeCell ref="B31:C31"/>
    <mergeCell ref="D31:E31"/>
    <mergeCell ref="F31:G31"/>
    <mergeCell ref="P31:Q31"/>
    <mergeCell ref="Y31:Z31"/>
    <mergeCell ref="B32:C32"/>
    <mergeCell ref="D32:E32"/>
    <mergeCell ref="F32:G32"/>
    <mergeCell ref="P32:Q32"/>
    <mergeCell ref="Y32:Z32"/>
    <mergeCell ref="B33:C33"/>
    <mergeCell ref="D33:E33"/>
    <mergeCell ref="F33:G33"/>
    <mergeCell ref="P33:Q33"/>
    <mergeCell ref="Y33:Z33"/>
    <mergeCell ref="B36:C36"/>
    <mergeCell ref="D36:E36"/>
    <mergeCell ref="F36:G36"/>
    <mergeCell ref="P36:Q36"/>
    <mergeCell ref="Y36:Z36"/>
    <mergeCell ref="B34:C34"/>
    <mergeCell ref="D34:E34"/>
    <mergeCell ref="F34:G34"/>
    <mergeCell ref="P34:Q34"/>
    <mergeCell ref="Y34:Z34"/>
    <mergeCell ref="B35:C35"/>
    <mergeCell ref="D35:E35"/>
    <mergeCell ref="F35:G35"/>
    <mergeCell ref="P35:Q35"/>
    <mergeCell ref="Y35:Z35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  <colBreaks count="3" manualBreakCount="3">
    <brk id="15" max="1048575" man="1"/>
    <brk id="24" max="1048575" man="1"/>
    <brk id="33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6"/>
  <sheetViews>
    <sheetView zoomScale="80" zoomScaleNormal="80" workbookViewId="0"/>
  </sheetViews>
  <sheetFormatPr defaultRowHeight="15" x14ac:dyDescent="0.3"/>
  <cols>
    <col min="1" max="1" width="3.375" style="24" bestFit="1" customWidth="1"/>
    <col min="2" max="3" width="7.75" style="24" customWidth="1"/>
    <col min="4" max="4" width="8.875" style="24" bestFit="1" customWidth="1"/>
    <col min="5" max="7" width="7.75" style="24" customWidth="1"/>
    <col min="8" max="15" width="11.25" style="24" customWidth="1"/>
    <col min="16" max="17" width="7.75" style="24" customWidth="1"/>
    <col min="18" max="24" width="11.25" style="24" customWidth="1"/>
    <col min="25" max="26" width="7.75" style="24" customWidth="1"/>
    <col min="27" max="33" width="11.25" style="24" customWidth="1"/>
    <col min="34" max="43" width="11.25" customWidth="1"/>
    <col min="44" max="44" width="11.25" style="24" customWidth="1"/>
    <col min="45" max="47" width="11.25" customWidth="1"/>
  </cols>
  <sheetData>
    <row r="1" spans="1:47" ht="16.5" x14ac:dyDescent="0.3">
      <c r="A1" s="21" t="s">
        <v>139</v>
      </c>
      <c r="B1" s="21" t="s">
        <v>19</v>
      </c>
      <c r="C1" s="21"/>
      <c r="D1" s="21"/>
      <c r="E1" s="71" t="s">
        <v>140</v>
      </c>
      <c r="F1" s="23" t="s">
        <v>141</v>
      </c>
      <c r="G1" s="57"/>
      <c r="H1" s="57"/>
      <c r="I1" s="21"/>
      <c r="L1" s="107">
        <f>D6</f>
        <v>41275</v>
      </c>
      <c r="O1" s="24" t="s">
        <v>142</v>
      </c>
      <c r="Y1"/>
      <c r="Z1"/>
      <c r="AA1"/>
      <c r="AB1"/>
      <c r="AC1"/>
      <c r="AD1"/>
      <c r="AH1" s="81" t="str">
        <f>'L4'!$AH$2</f>
        <v>Berekening eindejaarspremie 2014:</v>
      </c>
      <c r="AR1"/>
    </row>
    <row r="2" spans="1:47" ht="16.5" x14ac:dyDescent="0.3">
      <c r="A2" s="21"/>
      <c r="B2" s="21"/>
      <c r="C2" s="68"/>
      <c r="D2" s="69"/>
      <c r="E2" s="69"/>
      <c r="F2" s="69"/>
      <c r="G2" s="69"/>
      <c r="H2" s="69"/>
      <c r="I2" s="68"/>
      <c r="J2" s="69"/>
      <c r="K2" s="70"/>
      <c r="L2" s="70"/>
      <c r="N2" s="24" t="s">
        <v>22</v>
      </c>
      <c r="O2" s="26">
        <f>'L4'!O4</f>
        <v>1.2682</v>
      </c>
      <c r="AH2" s="82" t="s">
        <v>169</v>
      </c>
      <c r="AK2" s="83">
        <f>'L4'!$AK$3</f>
        <v>128.56</v>
      </c>
      <c r="AR2"/>
    </row>
    <row r="3" spans="1:47" ht="17.25" x14ac:dyDescent="0.35">
      <c r="A3" s="21"/>
      <c r="B3" s="21"/>
      <c r="C3" s="21"/>
      <c r="D3" s="21"/>
      <c r="E3" s="27"/>
      <c r="F3" s="28"/>
      <c r="G3" s="21"/>
      <c r="H3" s="21"/>
      <c r="I3" s="21"/>
      <c r="J3" s="21"/>
      <c r="K3" s="21"/>
      <c r="L3" s="21"/>
      <c r="M3" s="21"/>
      <c r="N3" s="21"/>
      <c r="O3" s="21"/>
      <c r="P3" s="21"/>
      <c r="AH3" s="82" t="s">
        <v>72</v>
      </c>
    </row>
    <row r="4" spans="1:47" x14ac:dyDescent="0.3">
      <c r="A4" s="29"/>
      <c r="B4" s="135" t="s">
        <v>23</v>
      </c>
      <c r="C4" s="150"/>
      <c r="D4" s="150"/>
      <c r="E4" s="136"/>
      <c r="F4" s="135" t="s">
        <v>24</v>
      </c>
      <c r="G4" s="136"/>
      <c r="H4" s="147" t="s">
        <v>39</v>
      </c>
      <c r="I4" s="148"/>
      <c r="J4" s="148"/>
      <c r="K4" s="148"/>
      <c r="L4" s="148"/>
      <c r="M4" s="148"/>
      <c r="N4" s="148"/>
      <c r="O4" s="149"/>
      <c r="P4" s="135" t="s">
        <v>25</v>
      </c>
      <c r="Q4" s="138"/>
      <c r="R4" s="147" t="s">
        <v>40</v>
      </c>
      <c r="S4" s="148"/>
      <c r="T4" s="148"/>
      <c r="U4" s="148"/>
      <c r="V4" s="148"/>
      <c r="W4" s="148"/>
      <c r="X4" s="149"/>
      <c r="Y4" s="135" t="s">
        <v>26</v>
      </c>
      <c r="Z4" s="136"/>
      <c r="AA4" s="147" t="s">
        <v>41</v>
      </c>
      <c r="AB4" s="148"/>
      <c r="AC4" s="148"/>
      <c r="AD4" s="148"/>
      <c r="AE4" s="148"/>
      <c r="AF4" s="148"/>
      <c r="AG4" s="149"/>
      <c r="AH4" s="147" t="s">
        <v>177</v>
      </c>
      <c r="AI4" s="148"/>
      <c r="AJ4" s="148"/>
      <c r="AK4" s="148"/>
      <c r="AL4" s="148"/>
      <c r="AM4" s="148"/>
      <c r="AN4" s="149"/>
      <c r="AO4" s="147" t="s">
        <v>178</v>
      </c>
      <c r="AP4" s="148"/>
      <c r="AQ4" s="148"/>
      <c r="AR4" s="148"/>
      <c r="AS4" s="148"/>
      <c r="AT4" s="148"/>
      <c r="AU4" s="149"/>
    </row>
    <row r="5" spans="1:47" x14ac:dyDescent="0.3">
      <c r="A5" s="33"/>
      <c r="B5" s="151">
        <v>1</v>
      </c>
      <c r="C5" s="152"/>
      <c r="D5" s="151"/>
      <c r="E5" s="152"/>
      <c r="F5" s="151"/>
      <c r="G5" s="152"/>
      <c r="H5" s="44" t="s">
        <v>183</v>
      </c>
      <c r="I5" s="44" t="s">
        <v>184</v>
      </c>
      <c r="J5" s="44" t="s">
        <v>33</v>
      </c>
      <c r="K5" s="44" t="s">
        <v>34</v>
      </c>
      <c r="L5" s="44" t="s">
        <v>35</v>
      </c>
      <c r="M5" s="44" t="s">
        <v>36</v>
      </c>
      <c r="N5" s="44" t="s">
        <v>37</v>
      </c>
      <c r="O5" s="111" t="s">
        <v>38</v>
      </c>
      <c r="P5" s="151"/>
      <c r="Q5" s="152"/>
      <c r="R5" s="44" t="s">
        <v>185</v>
      </c>
      <c r="S5" s="44" t="s">
        <v>33</v>
      </c>
      <c r="T5" s="44" t="s">
        <v>34</v>
      </c>
      <c r="U5" s="44" t="s">
        <v>35</v>
      </c>
      <c r="V5" s="44" t="s">
        <v>36</v>
      </c>
      <c r="W5" s="44" t="s">
        <v>37</v>
      </c>
      <c r="X5" s="111" t="s">
        <v>38</v>
      </c>
      <c r="Y5" s="153" t="s">
        <v>28</v>
      </c>
      <c r="Z5" s="152"/>
      <c r="AA5" s="44" t="s">
        <v>185</v>
      </c>
      <c r="AB5" s="44" t="s">
        <v>33</v>
      </c>
      <c r="AC5" s="44" t="s">
        <v>34</v>
      </c>
      <c r="AD5" s="44" t="s">
        <v>35</v>
      </c>
      <c r="AE5" s="44" t="s">
        <v>36</v>
      </c>
      <c r="AF5" s="44" t="s">
        <v>37</v>
      </c>
      <c r="AG5" s="111" t="s">
        <v>38</v>
      </c>
      <c r="AH5" s="44" t="s">
        <v>185</v>
      </c>
      <c r="AI5" s="44" t="s">
        <v>33</v>
      </c>
      <c r="AJ5" s="44" t="s">
        <v>34</v>
      </c>
      <c r="AK5" s="44" t="s">
        <v>35</v>
      </c>
      <c r="AL5" s="44" t="s">
        <v>36</v>
      </c>
      <c r="AM5" s="44" t="s">
        <v>37</v>
      </c>
      <c r="AN5" s="111" t="s">
        <v>38</v>
      </c>
      <c r="AO5" s="44" t="s">
        <v>185</v>
      </c>
      <c r="AP5" s="44" t="s">
        <v>33</v>
      </c>
      <c r="AQ5" s="44" t="s">
        <v>34</v>
      </c>
      <c r="AR5" s="44" t="s">
        <v>35</v>
      </c>
      <c r="AS5" s="44" t="s">
        <v>36</v>
      </c>
      <c r="AT5" s="44" t="s">
        <v>37</v>
      </c>
      <c r="AU5" s="111" t="s">
        <v>38</v>
      </c>
    </row>
    <row r="6" spans="1:47" x14ac:dyDescent="0.3">
      <c r="A6" s="33"/>
      <c r="B6" s="139" t="s">
        <v>31</v>
      </c>
      <c r="C6" s="140"/>
      <c r="D6" s="145">
        <f>'L4'!$D$8</f>
        <v>41275</v>
      </c>
      <c r="E6" s="144"/>
      <c r="F6" s="145">
        <f>D6</f>
        <v>41275</v>
      </c>
      <c r="G6" s="146"/>
      <c r="H6" s="159"/>
      <c r="I6" s="48" t="s">
        <v>179</v>
      </c>
      <c r="J6" s="48" t="s">
        <v>180</v>
      </c>
      <c r="K6" s="48" t="s">
        <v>181</v>
      </c>
      <c r="L6" s="48" t="s">
        <v>181</v>
      </c>
      <c r="M6" s="48" t="s">
        <v>181</v>
      </c>
      <c r="N6" s="48" t="s">
        <v>182</v>
      </c>
      <c r="O6" s="54" t="s">
        <v>181</v>
      </c>
      <c r="P6" s="143"/>
      <c r="Q6" s="144"/>
      <c r="R6" s="48" t="s">
        <v>179</v>
      </c>
      <c r="S6" s="48" t="s">
        <v>180</v>
      </c>
      <c r="T6" s="48" t="s">
        <v>181</v>
      </c>
      <c r="U6" s="48" t="s">
        <v>181</v>
      </c>
      <c r="V6" s="48" t="s">
        <v>181</v>
      </c>
      <c r="W6" s="48" t="s">
        <v>182</v>
      </c>
      <c r="X6" s="54" t="s">
        <v>181</v>
      </c>
      <c r="Y6" s="143"/>
      <c r="Z6" s="144"/>
      <c r="AA6" s="48" t="s">
        <v>179</v>
      </c>
      <c r="AB6" s="48" t="s">
        <v>180</v>
      </c>
      <c r="AC6" s="48" t="s">
        <v>181</v>
      </c>
      <c r="AD6" s="48" t="s">
        <v>181</v>
      </c>
      <c r="AE6" s="48" t="s">
        <v>181</v>
      </c>
      <c r="AF6" s="48" t="s">
        <v>182</v>
      </c>
      <c r="AG6" s="54" t="s">
        <v>181</v>
      </c>
      <c r="AH6" s="48" t="s">
        <v>179</v>
      </c>
      <c r="AI6" s="48" t="s">
        <v>180</v>
      </c>
      <c r="AJ6" s="48" t="s">
        <v>181</v>
      </c>
      <c r="AK6" s="48" t="s">
        <v>181</v>
      </c>
      <c r="AL6" s="48" t="s">
        <v>181</v>
      </c>
      <c r="AM6" s="48" t="s">
        <v>182</v>
      </c>
      <c r="AN6" s="54" t="s">
        <v>181</v>
      </c>
      <c r="AO6" s="48" t="s">
        <v>179</v>
      </c>
      <c r="AP6" s="48" t="s">
        <v>180</v>
      </c>
      <c r="AQ6" s="48" t="s">
        <v>181</v>
      </c>
      <c r="AR6" s="48" t="s">
        <v>181</v>
      </c>
      <c r="AS6" s="48" t="s">
        <v>181</v>
      </c>
      <c r="AT6" s="48" t="s">
        <v>182</v>
      </c>
      <c r="AU6" s="54" t="s">
        <v>181</v>
      </c>
    </row>
    <row r="7" spans="1:47" x14ac:dyDescent="0.3">
      <c r="A7" s="33"/>
      <c r="B7" s="135"/>
      <c r="C7" s="136"/>
      <c r="D7" s="137"/>
      <c r="E7" s="138"/>
      <c r="F7" s="137"/>
      <c r="G7" s="138"/>
      <c r="H7" s="45"/>
      <c r="I7" s="45"/>
      <c r="J7" s="45"/>
      <c r="K7" s="45"/>
      <c r="L7" s="45"/>
      <c r="M7" s="45"/>
      <c r="N7" s="45"/>
      <c r="O7" s="79"/>
      <c r="P7" s="137"/>
      <c r="Q7" s="138"/>
      <c r="R7" s="45"/>
      <c r="S7" s="45"/>
      <c r="T7" s="45"/>
      <c r="U7" s="45"/>
      <c r="V7" s="45"/>
      <c r="W7" s="45"/>
      <c r="X7" s="79"/>
      <c r="Y7" s="137"/>
      <c r="Z7" s="138"/>
      <c r="AA7" s="78"/>
      <c r="AB7" s="45"/>
      <c r="AC7" s="45"/>
      <c r="AD7" s="45"/>
      <c r="AE7" s="45"/>
      <c r="AF7" s="45"/>
      <c r="AG7" s="79"/>
      <c r="AH7" s="84"/>
      <c r="AI7" s="85"/>
      <c r="AJ7" s="85"/>
      <c r="AK7" s="85"/>
      <c r="AL7" s="85"/>
      <c r="AM7" s="85"/>
      <c r="AN7" s="86"/>
      <c r="AO7" s="84"/>
      <c r="AP7" s="85"/>
      <c r="AQ7" s="85"/>
      <c r="AR7" s="85"/>
      <c r="AS7" s="85"/>
      <c r="AT7" s="85"/>
      <c r="AU7" s="86"/>
    </row>
    <row r="8" spans="1:47" x14ac:dyDescent="0.3">
      <c r="A8" s="33">
        <v>0</v>
      </c>
      <c r="B8" s="126">
        <v>31377.86</v>
      </c>
      <c r="C8" s="127"/>
      <c r="D8" s="126">
        <f t="shared" ref="D8:D35" si="0">B8*$O$2</f>
        <v>39793.402051999998</v>
      </c>
      <c r="E8" s="128">
        <f t="shared" ref="E8:E35" si="1">D8/40.3399</f>
        <v>986.45266973889375</v>
      </c>
      <c r="F8" s="126">
        <f t="shared" ref="F8:F35" si="2">B8/12*$O$2</f>
        <v>3316.1168376666669</v>
      </c>
      <c r="G8" s="128">
        <f t="shared" ref="G8:G35" si="3">F8/40.3399</f>
        <v>82.204389144907822</v>
      </c>
      <c r="H8" s="46">
        <f>'L4'!$H$10</f>
        <v>1609.3</v>
      </c>
      <c r="I8" s="46">
        <f>GEW!$E$12+($F8-GEW!$E$12)*SUM(Fasering!$D$5)</f>
        <v>1716.7792493333334</v>
      </c>
      <c r="J8" s="46">
        <f>GEW!$E$12+($F8-GEW!$E$12)*SUM(Fasering!$D$5:$D$6)</f>
        <v>2130.3098817721325</v>
      </c>
      <c r="K8" s="46">
        <f>GEW!$E$12+($F8-GEW!$E$12)*SUM(Fasering!$D$5:$D$7)</f>
        <v>2367.5779492395568</v>
      </c>
      <c r="L8" s="46">
        <f>GEW!$E$12+($F8-GEW!$E$12)*SUM(Fasering!$D$5:$D$8)</f>
        <v>2604.8460167069816</v>
      </c>
      <c r="M8" s="46">
        <f>GEW!$E$12+($F8-GEW!$E$12)*SUM(Fasering!$D$5:$D$9)</f>
        <v>2842.1140841744063</v>
      </c>
      <c r="N8" s="46">
        <f>GEW!$E$12+($F8-GEW!$E$12)*SUM(Fasering!$D$5:$D$10)</f>
        <v>3078.8487701992426</v>
      </c>
      <c r="O8" s="76">
        <f>GEW!$E$12+($F8-GEW!$E$12)*SUM(Fasering!$D$5:$D$11)</f>
        <v>3316.1168376666669</v>
      </c>
      <c r="P8" s="126">
        <f t="shared" ref="P8:P35" si="4">((B8&lt;19968.2)*913.03+(B8&gt;19968.2)*(B8&lt;20424.71)*(20424.71-B8+456.51)+(B8&gt;20424.71)*(B8&lt;22659.62)*456.51+(B8&gt;22659.62)*(B8&lt;23116.13)*(23116.13-B8))/12*$O$2</f>
        <v>0</v>
      </c>
      <c r="Q8" s="128">
        <f t="shared" ref="Q8:Q35" si="5">P8/40.3399</f>
        <v>0</v>
      </c>
      <c r="R8" s="46">
        <f>$P8*SUM(Fasering!$D$5)</f>
        <v>0</v>
      </c>
      <c r="S8" s="46">
        <f>$P8*SUM(Fasering!$D$5:$D$6)</f>
        <v>0</v>
      </c>
      <c r="T8" s="46">
        <f>$P8*SUM(Fasering!$D$5:$D$7)</f>
        <v>0</v>
      </c>
      <c r="U8" s="46">
        <f>$P8*SUM(Fasering!$D$5:$D$8)</f>
        <v>0</v>
      </c>
      <c r="V8" s="46">
        <f>$P8*SUM(Fasering!$D$5:$D$9)</f>
        <v>0</v>
      </c>
      <c r="W8" s="46">
        <f>$P8*SUM(Fasering!$D$5:$D$10)</f>
        <v>0</v>
      </c>
      <c r="X8" s="76">
        <f>$P8*SUM(Fasering!$D$5:$D$11)</f>
        <v>0</v>
      </c>
      <c r="Y8" s="126">
        <f t="shared" ref="Y8:Y35" si="6">((B8&lt;19968.2)*456.51+(B8&gt;19968.2)*(B8&lt;20196.46)*(20196.46-B8+228.26)+(B8&gt;20196.46)*(B8&lt;22659.62)*228.26+(B8&gt;22659.62)*(B8&lt;22887.88)*(22887.88-B8))/12*$O$2</f>
        <v>0</v>
      </c>
      <c r="Z8" s="128">
        <f t="shared" ref="Z8:Z35" si="7">Y8/40.3399</f>
        <v>0</v>
      </c>
      <c r="AA8" s="75">
        <f>$Y8*SUM(Fasering!$D$5)</f>
        <v>0</v>
      </c>
      <c r="AB8" s="46">
        <f>$Y8*SUM(Fasering!$D$5:$D$6)</f>
        <v>0</v>
      </c>
      <c r="AC8" s="46">
        <f>$Y8*SUM(Fasering!$D$5:$D$7)</f>
        <v>0</v>
      </c>
      <c r="AD8" s="46">
        <f>$Y8*SUM(Fasering!$D$5:$D$8)</f>
        <v>0</v>
      </c>
      <c r="AE8" s="46">
        <f>$Y8*SUM(Fasering!$D$5:$D$9)</f>
        <v>0</v>
      </c>
      <c r="AF8" s="46">
        <f>$Y8*SUM(Fasering!$D$5:$D$10)</f>
        <v>0</v>
      </c>
      <c r="AG8" s="76">
        <f>$Y8*SUM(Fasering!$D$5:$D$11)</f>
        <v>0</v>
      </c>
      <c r="AH8" s="5">
        <f>($AK$2+(I8+R8)*12*7.57%)*SUM(Fasering!$D$5)</f>
        <v>0</v>
      </c>
      <c r="AI8" s="9">
        <f>($AK$2+(J8+S8)*12*7.57%)*SUM(Fasering!$D$5:$D$6)</f>
        <v>533.60655327573636</v>
      </c>
      <c r="AJ8" s="9">
        <f>($AK$2+(K8+T8)*12*7.57%)*SUM(Fasering!$D$5:$D$7)</f>
        <v>927.47431043570816</v>
      </c>
      <c r="AK8" s="9">
        <f>($AK$2+(L8+U8)*12*7.57%)*SUM(Fasering!$D$5:$D$8)</f>
        <v>1385.2928059136602</v>
      </c>
      <c r="AL8" s="9">
        <f>($AK$2+(M8+V8)*12*7.57%)*SUM(Fasering!$D$5:$D$9)</f>
        <v>1907.0620397095931</v>
      </c>
      <c r="AM8" s="9">
        <f>($AK$2+(N8+W8)*12*7.57%)*SUM(Fasering!$D$5:$D$10)</f>
        <v>2491.3935869261854</v>
      </c>
      <c r="AN8" s="87">
        <f>($AK$2+(O8+X8)*12*7.57%)*SUM(Fasering!$D$5:$D$11)</f>
        <v>3140.9205353364005</v>
      </c>
      <c r="AO8" s="5">
        <f>($AK$2+(I8+AA8)*12*7.57%)*SUM(Fasering!$D$5)</f>
        <v>0</v>
      </c>
      <c r="AP8" s="9">
        <f>($AK$2+(J8+AB8)*12*7.57%)*SUM(Fasering!$D$5:$D$6)</f>
        <v>533.60655327573636</v>
      </c>
      <c r="AQ8" s="9">
        <f>($AK$2+(K8+AC8)*12*7.57%)*SUM(Fasering!$D$5:$D$7)</f>
        <v>927.47431043570816</v>
      </c>
      <c r="AR8" s="9">
        <f>($AK$2+(L8+AD8)*12*7.57%)*SUM(Fasering!$D$5:$D$8)</f>
        <v>1385.2928059136602</v>
      </c>
      <c r="AS8" s="9">
        <f>($AK$2+(M8+AE8)*12*7.57%)*SUM(Fasering!$D$5:$D$9)</f>
        <v>1907.0620397095931</v>
      </c>
      <c r="AT8" s="9">
        <f>($AK$2+(N8+AF8)*12*7.57%)*SUM(Fasering!$D$5:$D$10)</f>
        <v>2491.3935869261854</v>
      </c>
      <c r="AU8" s="87">
        <f>($AK$2+(O8+AG8)*12*7.57%)*SUM(Fasering!$D$5:$D$11)</f>
        <v>3140.9205353364005</v>
      </c>
    </row>
    <row r="9" spans="1:47" x14ac:dyDescent="0.3">
      <c r="A9" s="33">
        <f t="shared" ref="A9:A35" si="8">+A8+1</f>
        <v>1</v>
      </c>
      <c r="B9" s="126">
        <v>32139.07</v>
      </c>
      <c r="C9" s="127"/>
      <c r="D9" s="126">
        <f t="shared" si="0"/>
        <v>40758.768574000002</v>
      </c>
      <c r="E9" s="128">
        <f t="shared" si="1"/>
        <v>1010.3834807225601</v>
      </c>
      <c r="F9" s="126">
        <f t="shared" si="2"/>
        <v>3396.564047833333</v>
      </c>
      <c r="G9" s="128">
        <f t="shared" si="3"/>
        <v>84.198623393546669</v>
      </c>
      <c r="H9" s="46">
        <f>'L4'!$H$10</f>
        <v>1609.3</v>
      </c>
      <c r="I9" s="46">
        <f>GEW!$E$12+($F9-GEW!$E$12)*SUM(Fasering!$D$5)</f>
        <v>1716.7792493333334</v>
      </c>
      <c r="J9" s="46">
        <f>GEW!$E$12+($F9-GEW!$E$12)*SUM(Fasering!$D$5:$D$6)</f>
        <v>2151.1106094864272</v>
      </c>
      <c r="K9" s="46">
        <f>GEW!$E$12+($F9-GEW!$E$12)*SUM(Fasering!$D$5:$D$7)</f>
        <v>2400.3133392969544</v>
      </c>
      <c r="L9" s="46">
        <f>GEW!$E$12+($F9-GEW!$E$12)*SUM(Fasering!$D$5:$D$8)</f>
        <v>2649.5160691074816</v>
      </c>
      <c r="M9" s="46">
        <f>GEW!$E$12+($F9-GEW!$E$12)*SUM(Fasering!$D$5:$D$9)</f>
        <v>2898.7187989180093</v>
      </c>
      <c r="N9" s="46">
        <f>GEW!$E$12+($F9-GEW!$E$12)*SUM(Fasering!$D$5:$D$10)</f>
        <v>3147.3613180228058</v>
      </c>
      <c r="O9" s="76">
        <f>GEW!$E$12+($F9-GEW!$E$12)*SUM(Fasering!$D$5:$D$11)</f>
        <v>3396.564047833333</v>
      </c>
      <c r="P9" s="126">
        <f t="shared" si="4"/>
        <v>0</v>
      </c>
      <c r="Q9" s="128">
        <f t="shared" si="5"/>
        <v>0</v>
      </c>
      <c r="R9" s="46">
        <f>$P9*SUM(Fasering!$D$5)</f>
        <v>0</v>
      </c>
      <c r="S9" s="46">
        <f>$P9*SUM(Fasering!$D$5:$D$6)</f>
        <v>0</v>
      </c>
      <c r="T9" s="46">
        <f>$P9*SUM(Fasering!$D$5:$D$7)</f>
        <v>0</v>
      </c>
      <c r="U9" s="46">
        <f>$P9*SUM(Fasering!$D$5:$D$8)</f>
        <v>0</v>
      </c>
      <c r="V9" s="46">
        <f>$P9*SUM(Fasering!$D$5:$D$9)</f>
        <v>0</v>
      </c>
      <c r="W9" s="46">
        <f>$P9*SUM(Fasering!$D$5:$D$10)</f>
        <v>0</v>
      </c>
      <c r="X9" s="76">
        <f>$P9*SUM(Fasering!$D$5:$D$11)</f>
        <v>0</v>
      </c>
      <c r="Y9" s="126">
        <f t="shared" si="6"/>
        <v>0</v>
      </c>
      <c r="Z9" s="128">
        <f t="shared" si="7"/>
        <v>0</v>
      </c>
      <c r="AA9" s="75">
        <f>$Y9*SUM(Fasering!$D$5)</f>
        <v>0</v>
      </c>
      <c r="AB9" s="46">
        <f>$Y9*SUM(Fasering!$D$5:$D$6)</f>
        <v>0</v>
      </c>
      <c r="AC9" s="46">
        <f>$Y9*SUM(Fasering!$D$5:$D$7)</f>
        <v>0</v>
      </c>
      <c r="AD9" s="46">
        <f>$Y9*SUM(Fasering!$D$5:$D$8)</f>
        <v>0</v>
      </c>
      <c r="AE9" s="46">
        <f>$Y9*SUM(Fasering!$D$5:$D$9)</f>
        <v>0</v>
      </c>
      <c r="AF9" s="46">
        <f>$Y9*SUM(Fasering!$D$5:$D$10)</f>
        <v>0</v>
      </c>
      <c r="AG9" s="76">
        <f>$Y9*SUM(Fasering!$D$5:$D$11)</f>
        <v>0</v>
      </c>
      <c r="AH9" s="5">
        <f>($AK$2+(I9+R9)*12*7.57%)*SUM(Fasering!$D$5)</f>
        <v>0</v>
      </c>
      <c r="AI9" s="9">
        <f>($AK$2+(J9+S9)*12*7.57%)*SUM(Fasering!$D$5:$D$6)</f>
        <v>538.49221277321885</v>
      </c>
      <c r="AJ9" s="9">
        <f>($AK$2+(K9+T9)*12*7.57%)*SUM(Fasering!$D$5:$D$7)</f>
        <v>939.57475086583361</v>
      </c>
      <c r="AK9" s="9">
        <f>($AK$2+(L9+U9)*12*7.57%)*SUM(Fasering!$D$5:$D$8)</f>
        <v>1407.8247705852266</v>
      </c>
      <c r="AL9" s="9">
        <f>($AK$2+(M9+V9)*12*7.57%)*SUM(Fasering!$D$5:$D$9)</f>
        <v>1943.2422719313977</v>
      </c>
      <c r="AM9" s="9">
        <f>($AK$2+(N9+W9)*12*7.57%)*SUM(Fasering!$D$5:$D$10)</f>
        <v>2544.3973097510343</v>
      </c>
      <c r="AN9" s="87">
        <f>($AK$2+(O9+X9)*12*7.57%)*SUM(Fasering!$D$5:$D$11)</f>
        <v>3213.9987810517996</v>
      </c>
      <c r="AO9" s="5">
        <f>($AK$2+(I9+AA9)*12*7.57%)*SUM(Fasering!$D$5)</f>
        <v>0</v>
      </c>
      <c r="AP9" s="9">
        <f>($AK$2+(J9+AB9)*12*7.57%)*SUM(Fasering!$D$5:$D$6)</f>
        <v>538.49221277321885</v>
      </c>
      <c r="AQ9" s="9">
        <f>($AK$2+(K9+AC9)*12*7.57%)*SUM(Fasering!$D$5:$D$7)</f>
        <v>939.57475086583361</v>
      </c>
      <c r="AR9" s="9">
        <f>($AK$2+(L9+AD9)*12*7.57%)*SUM(Fasering!$D$5:$D$8)</f>
        <v>1407.8247705852266</v>
      </c>
      <c r="AS9" s="9">
        <f>($AK$2+(M9+AE9)*12*7.57%)*SUM(Fasering!$D$5:$D$9)</f>
        <v>1943.2422719313977</v>
      </c>
      <c r="AT9" s="9">
        <f>($AK$2+(N9+AF9)*12*7.57%)*SUM(Fasering!$D$5:$D$10)</f>
        <v>2544.3973097510343</v>
      </c>
      <c r="AU9" s="87">
        <f>($AK$2+(O9+AG9)*12*7.57%)*SUM(Fasering!$D$5:$D$11)</f>
        <v>3213.9987810517996</v>
      </c>
    </row>
    <row r="10" spans="1:47" x14ac:dyDescent="0.3">
      <c r="A10" s="33">
        <f t="shared" si="8"/>
        <v>2</v>
      </c>
      <c r="B10" s="126">
        <v>32900.239999999998</v>
      </c>
      <c r="C10" s="127"/>
      <c r="D10" s="126">
        <f t="shared" si="0"/>
        <v>41724.084367999996</v>
      </c>
      <c r="E10" s="128">
        <f t="shared" si="1"/>
        <v>1034.3130341919539</v>
      </c>
      <c r="F10" s="126">
        <f t="shared" si="2"/>
        <v>3477.0070306666667</v>
      </c>
      <c r="G10" s="128">
        <f t="shared" si="3"/>
        <v>86.192752849329494</v>
      </c>
      <c r="H10" s="46">
        <f>'L4'!$H$10</f>
        <v>1609.3</v>
      </c>
      <c r="I10" s="46">
        <f>GEW!$E$12+($F10-GEW!$E$12)*SUM(Fasering!$D$5)</f>
        <v>1716.7792493333334</v>
      </c>
      <c r="J10" s="46">
        <f>GEW!$E$12+($F10-GEW!$E$12)*SUM(Fasering!$D$5:$D$6)</f>
        <v>2171.910244165806</v>
      </c>
      <c r="K10" s="46">
        <f>GEW!$E$12+($F10-GEW!$E$12)*SUM(Fasering!$D$5:$D$7)</f>
        <v>2433.0470091777884</v>
      </c>
      <c r="L10" s="46">
        <f>GEW!$E$12+($F10-GEW!$E$12)*SUM(Fasering!$D$5:$D$8)</f>
        <v>2694.1837741897707</v>
      </c>
      <c r="M10" s="46">
        <f>GEW!$E$12+($F10-GEW!$E$12)*SUM(Fasering!$D$5:$D$9)</f>
        <v>2955.3205392017535</v>
      </c>
      <c r="N10" s="46">
        <f>GEW!$E$12+($F10-GEW!$E$12)*SUM(Fasering!$D$5:$D$10)</f>
        <v>3215.8702656546843</v>
      </c>
      <c r="O10" s="76">
        <f>GEW!$E$12+($F10-GEW!$E$12)*SUM(Fasering!$D$5:$D$11)</f>
        <v>3477.0070306666667</v>
      </c>
      <c r="P10" s="126">
        <f t="shared" si="4"/>
        <v>0</v>
      </c>
      <c r="Q10" s="128">
        <f t="shared" si="5"/>
        <v>0</v>
      </c>
      <c r="R10" s="46">
        <f>$P10*SUM(Fasering!$D$5)</f>
        <v>0</v>
      </c>
      <c r="S10" s="46">
        <f>$P10*SUM(Fasering!$D$5:$D$6)</f>
        <v>0</v>
      </c>
      <c r="T10" s="46">
        <f>$P10*SUM(Fasering!$D$5:$D$7)</f>
        <v>0</v>
      </c>
      <c r="U10" s="46">
        <f>$P10*SUM(Fasering!$D$5:$D$8)</f>
        <v>0</v>
      </c>
      <c r="V10" s="46">
        <f>$P10*SUM(Fasering!$D$5:$D$9)</f>
        <v>0</v>
      </c>
      <c r="W10" s="46">
        <f>$P10*SUM(Fasering!$D$5:$D$10)</f>
        <v>0</v>
      </c>
      <c r="X10" s="76">
        <f>$P10*SUM(Fasering!$D$5:$D$11)</f>
        <v>0</v>
      </c>
      <c r="Y10" s="126">
        <f t="shared" si="6"/>
        <v>0</v>
      </c>
      <c r="Z10" s="128">
        <f t="shared" si="7"/>
        <v>0</v>
      </c>
      <c r="AA10" s="75">
        <f>$Y10*SUM(Fasering!$D$5)</f>
        <v>0</v>
      </c>
      <c r="AB10" s="46">
        <f>$Y10*SUM(Fasering!$D$5:$D$6)</f>
        <v>0</v>
      </c>
      <c r="AC10" s="46">
        <f>$Y10*SUM(Fasering!$D$5:$D$7)</f>
        <v>0</v>
      </c>
      <c r="AD10" s="46">
        <f>$Y10*SUM(Fasering!$D$5:$D$8)</f>
        <v>0</v>
      </c>
      <c r="AE10" s="46">
        <f>$Y10*SUM(Fasering!$D$5:$D$9)</f>
        <v>0</v>
      </c>
      <c r="AF10" s="46">
        <f>$Y10*SUM(Fasering!$D$5:$D$10)</f>
        <v>0</v>
      </c>
      <c r="AG10" s="76">
        <f>$Y10*SUM(Fasering!$D$5:$D$11)</f>
        <v>0</v>
      </c>
      <c r="AH10" s="5">
        <f>($AK$2+(I10+R10)*12*7.57%)*SUM(Fasering!$D$5)</f>
        <v>0</v>
      </c>
      <c r="AI10" s="9">
        <f>($AK$2+(J10+S10)*12*7.57%)*SUM(Fasering!$D$5:$D$6)</f>
        <v>543.37761553947087</v>
      </c>
      <c r="AJ10" s="9">
        <f>($AK$2+(K10+T10)*12*7.57%)*SUM(Fasering!$D$5:$D$7)</f>
        <v>951.67455544301833</v>
      </c>
      <c r="AK10" s="9">
        <f>($AK$2+(L10+U10)*12*7.57%)*SUM(Fasering!$D$5:$D$8)</f>
        <v>1430.3555512489806</v>
      </c>
      <c r="AL10" s="9">
        <f>($AK$2+(M10+V10)*12*7.57%)*SUM(Fasering!$D$5:$D$9)</f>
        <v>1979.4206029573586</v>
      </c>
      <c r="AM10" s="9">
        <f>($AK$2+(N10+W10)*12*7.57%)*SUM(Fasering!$D$5:$D$10)</f>
        <v>2597.3982473406495</v>
      </c>
      <c r="AN10" s="87">
        <f>($AK$2+(O10+X10)*12*7.57%)*SUM(Fasering!$D$5:$D$11)</f>
        <v>3287.0731866575998</v>
      </c>
      <c r="AO10" s="5">
        <f>($AK$2+(I10+AA10)*12*7.57%)*SUM(Fasering!$D$5)</f>
        <v>0</v>
      </c>
      <c r="AP10" s="9">
        <f>($AK$2+(J10+AB10)*12*7.57%)*SUM(Fasering!$D$5:$D$6)</f>
        <v>543.37761553947087</v>
      </c>
      <c r="AQ10" s="9">
        <f>($AK$2+(K10+AC10)*12*7.57%)*SUM(Fasering!$D$5:$D$7)</f>
        <v>951.67455544301833</v>
      </c>
      <c r="AR10" s="9">
        <f>($AK$2+(L10+AD10)*12*7.57%)*SUM(Fasering!$D$5:$D$8)</f>
        <v>1430.3555512489806</v>
      </c>
      <c r="AS10" s="9">
        <f>($AK$2+(M10+AE10)*12*7.57%)*SUM(Fasering!$D$5:$D$9)</f>
        <v>1979.4206029573586</v>
      </c>
      <c r="AT10" s="9">
        <f>($AK$2+(N10+AF10)*12*7.57%)*SUM(Fasering!$D$5:$D$10)</f>
        <v>2597.3982473406495</v>
      </c>
      <c r="AU10" s="87">
        <f>($AK$2+(O10+AG10)*12*7.57%)*SUM(Fasering!$D$5:$D$11)</f>
        <v>3287.0731866575998</v>
      </c>
    </row>
    <row r="11" spans="1:47" x14ac:dyDescent="0.3">
      <c r="A11" s="33">
        <f t="shared" si="8"/>
        <v>3</v>
      </c>
      <c r="B11" s="126">
        <v>33661.06</v>
      </c>
      <c r="C11" s="127"/>
      <c r="D11" s="126">
        <f t="shared" si="0"/>
        <v>42688.956291999995</v>
      </c>
      <c r="E11" s="128">
        <f t="shared" si="1"/>
        <v>1058.2315844114635</v>
      </c>
      <c r="F11" s="126">
        <f t="shared" si="2"/>
        <v>3557.4130243333329</v>
      </c>
      <c r="G11" s="128">
        <f t="shared" si="3"/>
        <v>88.185965367621961</v>
      </c>
      <c r="H11" s="46">
        <f>'L4'!$H$10</f>
        <v>1609.3</v>
      </c>
      <c r="I11" s="46">
        <f>GEW!$E$12+($F11-GEW!$E$12)*SUM(Fasering!$D$5)</f>
        <v>1716.7792493333334</v>
      </c>
      <c r="J11" s="46">
        <f>GEW!$E$12+($F11-GEW!$E$12)*SUM(Fasering!$D$5:$D$6)</f>
        <v>2192.7003147896676</v>
      </c>
      <c r="K11" s="46">
        <f>GEW!$E$12+($F11-GEW!$E$12)*SUM(Fasering!$D$5:$D$7)</f>
        <v>2465.7656275136869</v>
      </c>
      <c r="L11" s="46">
        <f>GEW!$E$12+($F11-GEW!$E$12)*SUM(Fasering!$D$5:$D$8)</f>
        <v>2738.8309402377058</v>
      </c>
      <c r="M11" s="46">
        <f>GEW!$E$12+($F11-GEW!$E$12)*SUM(Fasering!$D$5:$D$9)</f>
        <v>3011.8962529617247</v>
      </c>
      <c r="N11" s="46">
        <f>GEW!$E$12+($F11-GEW!$E$12)*SUM(Fasering!$D$5:$D$10)</f>
        <v>3284.347711609314</v>
      </c>
      <c r="O11" s="76">
        <f>GEW!$E$12+($F11-GEW!$E$12)*SUM(Fasering!$D$5:$D$11)</f>
        <v>3557.4130243333329</v>
      </c>
      <c r="P11" s="126">
        <f t="shared" si="4"/>
        <v>0</v>
      </c>
      <c r="Q11" s="128">
        <f t="shared" si="5"/>
        <v>0</v>
      </c>
      <c r="R11" s="46">
        <f>$P11*SUM(Fasering!$D$5)</f>
        <v>0</v>
      </c>
      <c r="S11" s="46">
        <f>$P11*SUM(Fasering!$D$5:$D$6)</f>
        <v>0</v>
      </c>
      <c r="T11" s="46">
        <f>$P11*SUM(Fasering!$D$5:$D$7)</f>
        <v>0</v>
      </c>
      <c r="U11" s="46">
        <f>$P11*SUM(Fasering!$D$5:$D$8)</f>
        <v>0</v>
      </c>
      <c r="V11" s="46">
        <f>$P11*SUM(Fasering!$D$5:$D$9)</f>
        <v>0</v>
      </c>
      <c r="W11" s="46">
        <f>$P11*SUM(Fasering!$D$5:$D$10)</f>
        <v>0</v>
      </c>
      <c r="X11" s="76">
        <f>$P11*SUM(Fasering!$D$5:$D$11)</f>
        <v>0</v>
      </c>
      <c r="Y11" s="126">
        <f t="shared" si="6"/>
        <v>0</v>
      </c>
      <c r="Z11" s="128">
        <f t="shared" si="7"/>
        <v>0</v>
      </c>
      <c r="AA11" s="75">
        <f>$Y11*SUM(Fasering!$D$5)</f>
        <v>0</v>
      </c>
      <c r="AB11" s="46">
        <f>$Y11*SUM(Fasering!$D$5:$D$6)</f>
        <v>0</v>
      </c>
      <c r="AC11" s="46">
        <f>$Y11*SUM(Fasering!$D$5:$D$7)</f>
        <v>0</v>
      </c>
      <c r="AD11" s="46">
        <f>$Y11*SUM(Fasering!$D$5:$D$8)</f>
        <v>0</v>
      </c>
      <c r="AE11" s="46">
        <f>$Y11*SUM(Fasering!$D$5:$D$9)</f>
        <v>0</v>
      </c>
      <c r="AF11" s="46">
        <f>$Y11*SUM(Fasering!$D$5:$D$10)</f>
        <v>0</v>
      </c>
      <c r="AG11" s="76">
        <f>$Y11*SUM(Fasering!$D$5:$D$11)</f>
        <v>0</v>
      </c>
      <c r="AH11" s="5">
        <f>($AK$2+(I11+R11)*12*7.57%)*SUM(Fasering!$D$5)</f>
        <v>0</v>
      </c>
      <c r="AI11" s="9">
        <f>($AK$2+(J11+S11)*12*7.57%)*SUM(Fasering!$D$5:$D$6)</f>
        <v>548.26077190745673</v>
      </c>
      <c r="AJ11" s="9">
        <f>($AK$2+(K11+T11)*12*7.57%)*SUM(Fasering!$D$5:$D$7)</f>
        <v>963.76879630696919</v>
      </c>
      <c r="AK11" s="9">
        <f>($AK$2+(L11+U11)*12*7.57%)*SUM(Fasering!$D$5:$D$8)</f>
        <v>1452.8759718443764</v>
      </c>
      <c r="AL11" s="9">
        <f>($AK$2+(M11+V11)*12*7.57%)*SUM(Fasering!$D$5:$D$9)</f>
        <v>2015.5822985196785</v>
      </c>
      <c r="AM11" s="9">
        <f>($AK$2+(N11+W11)*12*7.57%)*SUM(Fasering!$D$5:$D$10)</f>
        <v>2650.3748141219608</v>
      </c>
      <c r="AN11" s="87">
        <f>($AK$2+(O11+X11)*12*7.57%)*SUM(Fasering!$D$5:$D$11)</f>
        <v>3360.1139913043999</v>
      </c>
      <c r="AO11" s="5">
        <f>($AK$2+(I11+AA11)*12*7.57%)*SUM(Fasering!$D$5)</f>
        <v>0</v>
      </c>
      <c r="AP11" s="9">
        <f>($AK$2+(J11+AB11)*12*7.57%)*SUM(Fasering!$D$5:$D$6)</f>
        <v>548.26077190745673</v>
      </c>
      <c r="AQ11" s="9">
        <f>($AK$2+(K11+AC11)*12*7.57%)*SUM(Fasering!$D$5:$D$7)</f>
        <v>963.76879630696919</v>
      </c>
      <c r="AR11" s="9">
        <f>($AK$2+(L11+AD11)*12*7.57%)*SUM(Fasering!$D$5:$D$8)</f>
        <v>1452.8759718443764</v>
      </c>
      <c r="AS11" s="9">
        <f>($AK$2+(M11+AE11)*12*7.57%)*SUM(Fasering!$D$5:$D$9)</f>
        <v>2015.5822985196785</v>
      </c>
      <c r="AT11" s="9">
        <f>($AK$2+(N11+AF11)*12*7.57%)*SUM(Fasering!$D$5:$D$10)</f>
        <v>2650.3748141219608</v>
      </c>
      <c r="AU11" s="87">
        <f>($AK$2+(O11+AG11)*12*7.57%)*SUM(Fasering!$D$5:$D$11)</f>
        <v>3360.1139913043999</v>
      </c>
    </row>
    <row r="12" spans="1:47" x14ac:dyDescent="0.3">
      <c r="A12" s="33">
        <f t="shared" si="8"/>
        <v>4</v>
      </c>
      <c r="B12" s="126">
        <v>33661.06</v>
      </c>
      <c r="C12" s="127"/>
      <c r="D12" s="126">
        <f t="shared" si="0"/>
        <v>42688.956291999995</v>
      </c>
      <c r="E12" s="128">
        <f t="shared" si="1"/>
        <v>1058.2315844114635</v>
      </c>
      <c r="F12" s="126">
        <f t="shared" si="2"/>
        <v>3557.4130243333329</v>
      </c>
      <c r="G12" s="128">
        <f t="shared" si="3"/>
        <v>88.185965367621961</v>
      </c>
      <c r="H12" s="46">
        <f>'L4'!$H$10</f>
        <v>1609.3</v>
      </c>
      <c r="I12" s="46">
        <f>GEW!$E$12+($F12-GEW!$E$12)*SUM(Fasering!$D$5)</f>
        <v>1716.7792493333334</v>
      </c>
      <c r="J12" s="46">
        <f>GEW!$E$12+($F12-GEW!$E$12)*SUM(Fasering!$D$5:$D$6)</f>
        <v>2192.7003147896676</v>
      </c>
      <c r="K12" s="46">
        <f>GEW!$E$12+($F12-GEW!$E$12)*SUM(Fasering!$D$5:$D$7)</f>
        <v>2465.7656275136869</v>
      </c>
      <c r="L12" s="46">
        <f>GEW!$E$12+($F12-GEW!$E$12)*SUM(Fasering!$D$5:$D$8)</f>
        <v>2738.8309402377058</v>
      </c>
      <c r="M12" s="46">
        <f>GEW!$E$12+($F12-GEW!$E$12)*SUM(Fasering!$D$5:$D$9)</f>
        <v>3011.8962529617247</v>
      </c>
      <c r="N12" s="46">
        <f>GEW!$E$12+($F12-GEW!$E$12)*SUM(Fasering!$D$5:$D$10)</f>
        <v>3284.347711609314</v>
      </c>
      <c r="O12" s="76">
        <f>GEW!$E$12+($F12-GEW!$E$12)*SUM(Fasering!$D$5:$D$11)</f>
        <v>3557.4130243333329</v>
      </c>
      <c r="P12" s="126">
        <f t="shared" si="4"/>
        <v>0</v>
      </c>
      <c r="Q12" s="128">
        <f t="shared" si="5"/>
        <v>0</v>
      </c>
      <c r="R12" s="46">
        <f>$P12*SUM(Fasering!$D$5)</f>
        <v>0</v>
      </c>
      <c r="S12" s="46">
        <f>$P12*SUM(Fasering!$D$5:$D$6)</f>
        <v>0</v>
      </c>
      <c r="T12" s="46">
        <f>$P12*SUM(Fasering!$D$5:$D$7)</f>
        <v>0</v>
      </c>
      <c r="U12" s="46">
        <f>$P12*SUM(Fasering!$D$5:$D$8)</f>
        <v>0</v>
      </c>
      <c r="V12" s="46">
        <f>$P12*SUM(Fasering!$D$5:$D$9)</f>
        <v>0</v>
      </c>
      <c r="W12" s="46">
        <f>$P12*SUM(Fasering!$D$5:$D$10)</f>
        <v>0</v>
      </c>
      <c r="X12" s="76">
        <f>$P12*SUM(Fasering!$D$5:$D$11)</f>
        <v>0</v>
      </c>
      <c r="Y12" s="126">
        <f t="shared" si="6"/>
        <v>0</v>
      </c>
      <c r="Z12" s="128">
        <f t="shared" si="7"/>
        <v>0</v>
      </c>
      <c r="AA12" s="75">
        <f>$Y12*SUM(Fasering!$D$5)</f>
        <v>0</v>
      </c>
      <c r="AB12" s="46">
        <f>$Y12*SUM(Fasering!$D$5:$D$6)</f>
        <v>0</v>
      </c>
      <c r="AC12" s="46">
        <f>$Y12*SUM(Fasering!$D$5:$D$7)</f>
        <v>0</v>
      </c>
      <c r="AD12" s="46">
        <f>$Y12*SUM(Fasering!$D$5:$D$8)</f>
        <v>0</v>
      </c>
      <c r="AE12" s="46">
        <f>$Y12*SUM(Fasering!$D$5:$D$9)</f>
        <v>0</v>
      </c>
      <c r="AF12" s="46">
        <f>$Y12*SUM(Fasering!$D$5:$D$10)</f>
        <v>0</v>
      </c>
      <c r="AG12" s="76">
        <f>$Y12*SUM(Fasering!$D$5:$D$11)</f>
        <v>0</v>
      </c>
      <c r="AH12" s="5">
        <f>($AK$2+(I12+R12)*12*7.57%)*SUM(Fasering!$D$5)</f>
        <v>0</v>
      </c>
      <c r="AI12" s="9">
        <f>($AK$2+(J12+S12)*12*7.57%)*SUM(Fasering!$D$5:$D$6)</f>
        <v>548.26077190745673</v>
      </c>
      <c r="AJ12" s="9">
        <f>($AK$2+(K12+T12)*12*7.57%)*SUM(Fasering!$D$5:$D$7)</f>
        <v>963.76879630696919</v>
      </c>
      <c r="AK12" s="9">
        <f>($AK$2+(L12+U12)*12*7.57%)*SUM(Fasering!$D$5:$D$8)</f>
        <v>1452.8759718443764</v>
      </c>
      <c r="AL12" s="9">
        <f>($AK$2+(M12+V12)*12*7.57%)*SUM(Fasering!$D$5:$D$9)</f>
        <v>2015.5822985196785</v>
      </c>
      <c r="AM12" s="9">
        <f>($AK$2+(N12+W12)*12*7.57%)*SUM(Fasering!$D$5:$D$10)</f>
        <v>2650.3748141219608</v>
      </c>
      <c r="AN12" s="87">
        <f>($AK$2+(O12+X12)*12*7.57%)*SUM(Fasering!$D$5:$D$11)</f>
        <v>3360.1139913043999</v>
      </c>
      <c r="AO12" s="5">
        <f>($AK$2+(I12+AA12)*12*7.57%)*SUM(Fasering!$D$5)</f>
        <v>0</v>
      </c>
      <c r="AP12" s="9">
        <f>($AK$2+(J12+AB12)*12*7.57%)*SUM(Fasering!$D$5:$D$6)</f>
        <v>548.26077190745673</v>
      </c>
      <c r="AQ12" s="9">
        <f>($AK$2+(K12+AC12)*12*7.57%)*SUM(Fasering!$D$5:$D$7)</f>
        <v>963.76879630696919</v>
      </c>
      <c r="AR12" s="9">
        <f>($AK$2+(L12+AD12)*12*7.57%)*SUM(Fasering!$D$5:$D$8)</f>
        <v>1452.8759718443764</v>
      </c>
      <c r="AS12" s="9">
        <f>($AK$2+(M12+AE12)*12*7.57%)*SUM(Fasering!$D$5:$D$9)</f>
        <v>2015.5822985196785</v>
      </c>
      <c r="AT12" s="9">
        <f>($AK$2+(N12+AF12)*12*7.57%)*SUM(Fasering!$D$5:$D$10)</f>
        <v>2650.3748141219608</v>
      </c>
      <c r="AU12" s="87">
        <f>($AK$2+(O12+AG12)*12*7.57%)*SUM(Fasering!$D$5:$D$11)</f>
        <v>3360.1139913043999</v>
      </c>
    </row>
    <row r="13" spans="1:47" x14ac:dyDescent="0.3">
      <c r="A13" s="33">
        <f t="shared" si="8"/>
        <v>5</v>
      </c>
      <c r="B13" s="126">
        <v>34992.94</v>
      </c>
      <c r="C13" s="127"/>
      <c r="D13" s="126">
        <f t="shared" si="0"/>
        <v>44378.046507999999</v>
      </c>
      <c r="E13" s="128">
        <f t="shared" si="1"/>
        <v>1100.1030371418867</v>
      </c>
      <c r="F13" s="126">
        <f t="shared" si="2"/>
        <v>3698.1705423333333</v>
      </c>
      <c r="G13" s="128">
        <f t="shared" si="3"/>
        <v>91.675253095157231</v>
      </c>
      <c r="H13" s="46">
        <f>'L4'!$H$10</f>
        <v>1609.3</v>
      </c>
      <c r="I13" s="46">
        <f>GEW!$E$12+($F13-GEW!$E$12)*SUM(Fasering!$D$5)</f>
        <v>1716.7792493333334</v>
      </c>
      <c r="J13" s="46">
        <f>GEW!$E$12+($F13-GEW!$E$12)*SUM(Fasering!$D$5:$D$6)</f>
        <v>2229.0950983948687</v>
      </c>
      <c r="K13" s="46">
        <f>GEW!$E$12+($F13-GEW!$E$12)*SUM(Fasering!$D$5:$D$7)</f>
        <v>2523.0423465657841</v>
      </c>
      <c r="L13" s="46">
        <f>GEW!$E$12+($F13-GEW!$E$12)*SUM(Fasering!$D$5:$D$8)</f>
        <v>2816.9895947366995</v>
      </c>
      <c r="M13" s="46">
        <f>GEW!$E$12+($F13-GEW!$E$12)*SUM(Fasering!$D$5:$D$9)</f>
        <v>3110.9368429076148</v>
      </c>
      <c r="N13" s="46">
        <f>GEW!$E$12+($F13-GEW!$E$12)*SUM(Fasering!$D$5:$D$10)</f>
        <v>3404.2232941624179</v>
      </c>
      <c r="O13" s="76">
        <f>GEW!$E$12+($F13-GEW!$E$12)*SUM(Fasering!$D$5:$D$11)</f>
        <v>3698.1705423333333</v>
      </c>
      <c r="P13" s="126">
        <f t="shared" si="4"/>
        <v>0</v>
      </c>
      <c r="Q13" s="128">
        <f t="shared" si="5"/>
        <v>0</v>
      </c>
      <c r="R13" s="46">
        <f>$P13*SUM(Fasering!$D$5)</f>
        <v>0</v>
      </c>
      <c r="S13" s="46">
        <f>$P13*SUM(Fasering!$D$5:$D$6)</f>
        <v>0</v>
      </c>
      <c r="T13" s="46">
        <f>$P13*SUM(Fasering!$D$5:$D$7)</f>
        <v>0</v>
      </c>
      <c r="U13" s="46">
        <f>$P13*SUM(Fasering!$D$5:$D$8)</f>
        <v>0</v>
      </c>
      <c r="V13" s="46">
        <f>$P13*SUM(Fasering!$D$5:$D$9)</f>
        <v>0</v>
      </c>
      <c r="W13" s="46">
        <f>$P13*SUM(Fasering!$D$5:$D$10)</f>
        <v>0</v>
      </c>
      <c r="X13" s="76">
        <f>$P13*SUM(Fasering!$D$5:$D$11)</f>
        <v>0</v>
      </c>
      <c r="Y13" s="126">
        <f t="shared" si="6"/>
        <v>0</v>
      </c>
      <c r="Z13" s="128">
        <f t="shared" si="7"/>
        <v>0</v>
      </c>
      <c r="AA13" s="75">
        <f>$Y13*SUM(Fasering!$D$5)</f>
        <v>0</v>
      </c>
      <c r="AB13" s="46">
        <f>$Y13*SUM(Fasering!$D$5:$D$6)</f>
        <v>0</v>
      </c>
      <c r="AC13" s="46">
        <f>$Y13*SUM(Fasering!$D$5:$D$7)</f>
        <v>0</v>
      </c>
      <c r="AD13" s="46">
        <f>$Y13*SUM(Fasering!$D$5:$D$8)</f>
        <v>0</v>
      </c>
      <c r="AE13" s="46">
        <f>$Y13*SUM(Fasering!$D$5:$D$9)</f>
        <v>0</v>
      </c>
      <c r="AF13" s="46">
        <f>$Y13*SUM(Fasering!$D$5:$D$10)</f>
        <v>0</v>
      </c>
      <c r="AG13" s="76">
        <f>$Y13*SUM(Fasering!$D$5:$D$11)</f>
        <v>0</v>
      </c>
      <c r="AH13" s="5">
        <f>($AK$2+(I13+R13)*12*7.57%)*SUM(Fasering!$D$5)</f>
        <v>0</v>
      </c>
      <c r="AI13" s="9">
        <f>($AK$2+(J13+S13)*12*7.57%)*SUM(Fasering!$D$5:$D$6)</f>
        <v>556.80915168637068</v>
      </c>
      <c r="AJ13" s="9">
        <f>($AK$2+(K13+T13)*12*7.57%)*SUM(Fasering!$D$5:$D$7)</f>
        <v>984.9407916828518</v>
      </c>
      <c r="AK13" s="9">
        <f>($AK$2+(L13+U13)*12*7.57%)*SUM(Fasering!$D$5:$D$8)</f>
        <v>1492.2998799732316</v>
      </c>
      <c r="AL13" s="9">
        <f>($AK$2+(M13+V13)*12*7.57%)*SUM(Fasering!$D$5:$D$9)</f>
        <v>2078.8864165575105</v>
      </c>
      <c r="AM13" s="9">
        <f>($AK$2+(N13+W13)*12*7.57%)*SUM(Fasering!$D$5:$D$10)</f>
        <v>2743.1147917312419</v>
      </c>
      <c r="AN13" s="87">
        <f>($AK$2+(O13+X13)*12*7.57%)*SUM(Fasering!$D$5:$D$11)</f>
        <v>3487.9781206555999</v>
      </c>
      <c r="AO13" s="5">
        <f>($AK$2+(I13+AA13)*12*7.57%)*SUM(Fasering!$D$5)</f>
        <v>0</v>
      </c>
      <c r="AP13" s="9">
        <f>($AK$2+(J13+AB13)*12*7.57%)*SUM(Fasering!$D$5:$D$6)</f>
        <v>556.80915168637068</v>
      </c>
      <c r="AQ13" s="9">
        <f>($AK$2+(K13+AC13)*12*7.57%)*SUM(Fasering!$D$5:$D$7)</f>
        <v>984.9407916828518</v>
      </c>
      <c r="AR13" s="9">
        <f>($AK$2+(L13+AD13)*12*7.57%)*SUM(Fasering!$D$5:$D$8)</f>
        <v>1492.2998799732316</v>
      </c>
      <c r="AS13" s="9">
        <f>($AK$2+(M13+AE13)*12*7.57%)*SUM(Fasering!$D$5:$D$9)</f>
        <v>2078.8864165575105</v>
      </c>
      <c r="AT13" s="9">
        <f>($AK$2+(N13+AF13)*12*7.57%)*SUM(Fasering!$D$5:$D$10)</f>
        <v>2743.1147917312419</v>
      </c>
      <c r="AU13" s="87">
        <f>($AK$2+(O13+AG13)*12*7.57%)*SUM(Fasering!$D$5:$D$11)</f>
        <v>3487.9781206555999</v>
      </c>
    </row>
    <row r="14" spans="1:47" x14ac:dyDescent="0.3">
      <c r="A14" s="33">
        <f t="shared" si="8"/>
        <v>6</v>
      </c>
      <c r="B14" s="126">
        <v>34992.94</v>
      </c>
      <c r="C14" s="127"/>
      <c r="D14" s="126">
        <f t="shared" si="0"/>
        <v>44378.046507999999</v>
      </c>
      <c r="E14" s="128">
        <f t="shared" si="1"/>
        <v>1100.1030371418867</v>
      </c>
      <c r="F14" s="126">
        <f t="shared" si="2"/>
        <v>3698.1705423333333</v>
      </c>
      <c r="G14" s="128">
        <f t="shared" si="3"/>
        <v>91.675253095157231</v>
      </c>
      <c r="H14" s="46">
        <f>'L4'!$H$10</f>
        <v>1609.3</v>
      </c>
      <c r="I14" s="46">
        <f>GEW!$E$12+($F14-GEW!$E$12)*SUM(Fasering!$D$5)</f>
        <v>1716.7792493333334</v>
      </c>
      <c r="J14" s="46">
        <f>GEW!$E$12+($F14-GEW!$E$12)*SUM(Fasering!$D$5:$D$6)</f>
        <v>2229.0950983948687</v>
      </c>
      <c r="K14" s="46">
        <f>GEW!$E$12+($F14-GEW!$E$12)*SUM(Fasering!$D$5:$D$7)</f>
        <v>2523.0423465657841</v>
      </c>
      <c r="L14" s="46">
        <f>GEW!$E$12+($F14-GEW!$E$12)*SUM(Fasering!$D$5:$D$8)</f>
        <v>2816.9895947366995</v>
      </c>
      <c r="M14" s="46">
        <f>GEW!$E$12+($F14-GEW!$E$12)*SUM(Fasering!$D$5:$D$9)</f>
        <v>3110.9368429076148</v>
      </c>
      <c r="N14" s="46">
        <f>GEW!$E$12+($F14-GEW!$E$12)*SUM(Fasering!$D$5:$D$10)</f>
        <v>3404.2232941624179</v>
      </c>
      <c r="O14" s="76">
        <f>GEW!$E$12+($F14-GEW!$E$12)*SUM(Fasering!$D$5:$D$11)</f>
        <v>3698.1705423333333</v>
      </c>
      <c r="P14" s="126">
        <f t="shared" si="4"/>
        <v>0</v>
      </c>
      <c r="Q14" s="128">
        <f t="shared" si="5"/>
        <v>0</v>
      </c>
      <c r="R14" s="46">
        <f>$P14*SUM(Fasering!$D$5)</f>
        <v>0</v>
      </c>
      <c r="S14" s="46">
        <f>$P14*SUM(Fasering!$D$5:$D$6)</f>
        <v>0</v>
      </c>
      <c r="T14" s="46">
        <f>$P14*SUM(Fasering!$D$5:$D$7)</f>
        <v>0</v>
      </c>
      <c r="U14" s="46">
        <f>$P14*SUM(Fasering!$D$5:$D$8)</f>
        <v>0</v>
      </c>
      <c r="V14" s="46">
        <f>$P14*SUM(Fasering!$D$5:$D$9)</f>
        <v>0</v>
      </c>
      <c r="W14" s="46">
        <f>$P14*SUM(Fasering!$D$5:$D$10)</f>
        <v>0</v>
      </c>
      <c r="X14" s="76">
        <f>$P14*SUM(Fasering!$D$5:$D$11)</f>
        <v>0</v>
      </c>
      <c r="Y14" s="126">
        <f t="shared" si="6"/>
        <v>0</v>
      </c>
      <c r="Z14" s="128">
        <f t="shared" si="7"/>
        <v>0</v>
      </c>
      <c r="AA14" s="75">
        <f>$Y14*SUM(Fasering!$D$5)</f>
        <v>0</v>
      </c>
      <c r="AB14" s="46">
        <f>$Y14*SUM(Fasering!$D$5:$D$6)</f>
        <v>0</v>
      </c>
      <c r="AC14" s="46">
        <f>$Y14*SUM(Fasering!$D$5:$D$7)</f>
        <v>0</v>
      </c>
      <c r="AD14" s="46">
        <f>$Y14*SUM(Fasering!$D$5:$D$8)</f>
        <v>0</v>
      </c>
      <c r="AE14" s="46">
        <f>$Y14*SUM(Fasering!$D$5:$D$9)</f>
        <v>0</v>
      </c>
      <c r="AF14" s="46">
        <f>$Y14*SUM(Fasering!$D$5:$D$10)</f>
        <v>0</v>
      </c>
      <c r="AG14" s="76">
        <f>$Y14*SUM(Fasering!$D$5:$D$11)</f>
        <v>0</v>
      </c>
      <c r="AH14" s="5">
        <f>($AK$2+(I14+R14)*12*7.57%)*SUM(Fasering!$D$5)</f>
        <v>0</v>
      </c>
      <c r="AI14" s="9">
        <f>($AK$2+(J14+S14)*12*7.57%)*SUM(Fasering!$D$5:$D$6)</f>
        <v>556.80915168637068</v>
      </c>
      <c r="AJ14" s="9">
        <f>($AK$2+(K14+T14)*12*7.57%)*SUM(Fasering!$D$5:$D$7)</f>
        <v>984.9407916828518</v>
      </c>
      <c r="AK14" s="9">
        <f>($AK$2+(L14+U14)*12*7.57%)*SUM(Fasering!$D$5:$D$8)</f>
        <v>1492.2998799732316</v>
      </c>
      <c r="AL14" s="9">
        <f>($AK$2+(M14+V14)*12*7.57%)*SUM(Fasering!$D$5:$D$9)</f>
        <v>2078.8864165575105</v>
      </c>
      <c r="AM14" s="9">
        <f>($AK$2+(N14+W14)*12*7.57%)*SUM(Fasering!$D$5:$D$10)</f>
        <v>2743.1147917312419</v>
      </c>
      <c r="AN14" s="87">
        <f>($AK$2+(O14+X14)*12*7.57%)*SUM(Fasering!$D$5:$D$11)</f>
        <v>3487.9781206555999</v>
      </c>
      <c r="AO14" s="5">
        <f>($AK$2+(I14+AA14)*12*7.57%)*SUM(Fasering!$D$5)</f>
        <v>0</v>
      </c>
      <c r="AP14" s="9">
        <f>($AK$2+(J14+AB14)*12*7.57%)*SUM(Fasering!$D$5:$D$6)</f>
        <v>556.80915168637068</v>
      </c>
      <c r="AQ14" s="9">
        <f>($AK$2+(K14+AC14)*12*7.57%)*SUM(Fasering!$D$5:$D$7)</f>
        <v>984.9407916828518</v>
      </c>
      <c r="AR14" s="9">
        <f>($AK$2+(L14+AD14)*12*7.57%)*SUM(Fasering!$D$5:$D$8)</f>
        <v>1492.2998799732316</v>
      </c>
      <c r="AS14" s="9">
        <f>($AK$2+(M14+AE14)*12*7.57%)*SUM(Fasering!$D$5:$D$9)</f>
        <v>2078.8864165575105</v>
      </c>
      <c r="AT14" s="9">
        <f>($AK$2+(N14+AF14)*12*7.57%)*SUM(Fasering!$D$5:$D$10)</f>
        <v>2743.1147917312419</v>
      </c>
      <c r="AU14" s="87">
        <f>($AK$2+(O14+AG14)*12*7.57%)*SUM(Fasering!$D$5:$D$11)</f>
        <v>3487.9781206555999</v>
      </c>
    </row>
    <row r="15" spans="1:47" x14ac:dyDescent="0.3">
      <c r="A15" s="33">
        <f t="shared" si="8"/>
        <v>7</v>
      </c>
      <c r="B15" s="126">
        <v>36324.839999999997</v>
      </c>
      <c r="C15" s="127"/>
      <c r="D15" s="126">
        <f t="shared" si="0"/>
        <v>46067.162087999997</v>
      </c>
      <c r="E15" s="128">
        <f t="shared" si="1"/>
        <v>1141.9751186294461</v>
      </c>
      <c r="F15" s="126">
        <f t="shared" si="2"/>
        <v>3838.9301739999996</v>
      </c>
      <c r="G15" s="128">
        <f t="shared" si="3"/>
        <v>95.164593219120519</v>
      </c>
      <c r="H15" s="46">
        <f>'L4'!$H$10</f>
        <v>1609.3</v>
      </c>
      <c r="I15" s="46">
        <f>GEW!$E$12+($F15-GEW!$E$12)*SUM(Fasering!$D$5)</f>
        <v>1716.7792493333334</v>
      </c>
      <c r="J15" s="46">
        <f>GEW!$E$12+($F15-GEW!$E$12)*SUM(Fasering!$D$5:$D$6)</f>
        <v>2265.4904285175276</v>
      </c>
      <c r="K15" s="46">
        <f>GEW!$E$12+($F15-GEW!$E$12)*SUM(Fasering!$D$5:$D$7)</f>
        <v>2580.3199257061628</v>
      </c>
      <c r="L15" s="46">
        <f>GEW!$E$12+($F15-GEW!$E$12)*SUM(Fasering!$D$5:$D$8)</f>
        <v>2895.1494228947986</v>
      </c>
      <c r="M15" s="46">
        <f>GEW!$E$12+($F15-GEW!$E$12)*SUM(Fasering!$D$5:$D$9)</f>
        <v>3209.9789200834339</v>
      </c>
      <c r="N15" s="46">
        <f>GEW!$E$12+($F15-GEW!$E$12)*SUM(Fasering!$D$5:$D$10)</f>
        <v>3524.1006768113648</v>
      </c>
      <c r="O15" s="76">
        <f>GEW!$E$12+($F15-GEW!$E$12)*SUM(Fasering!$D$5:$D$11)</f>
        <v>3838.9301740000001</v>
      </c>
      <c r="P15" s="126">
        <f t="shared" si="4"/>
        <v>0</v>
      </c>
      <c r="Q15" s="128">
        <f t="shared" si="5"/>
        <v>0</v>
      </c>
      <c r="R15" s="46">
        <f>$P15*SUM(Fasering!$D$5)</f>
        <v>0</v>
      </c>
      <c r="S15" s="46">
        <f>$P15*SUM(Fasering!$D$5:$D$6)</f>
        <v>0</v>
      </c>
      <c r="T15" s="46">
        <f>$P15*SUM(Fasering!$D$5:$D$7)</f>
        <v>0</v>
      </c>
      <c r="U15" s="46">
        <f>$P15*SUM(Fasering!$D$5:$D$8)</f>
        <v>0</v>
      </c>
      <c r="V15" s="46">
        <f>$P15*SUM(Fasering!$D$5:$D$9)</f>
        <v>0</v>
      </c>
      <c r="W15" s="46">
        <f>$P15*SUM(Fasering!$D$5:$D$10)</f>
        <v>0</v>
      </c>
      <c r="X15" s="76">
        <f>$P15*SUM(Fasering!$D$5:$D$11)</f>
        <v>0</v>
      </c>
      <c r="Y15" s="126">
        <f t="shared" si="6"/>
        <v>0</v>
      </c>
      <c r="Z15" s="128">
        <f t="shared" si="7"/>
        <v>0</v>
      </c>
      <c r="AA15" s="75">
        <f>$Y15*SUM(Fasering!$D$5)</f>
        <v>0</v>
      </c>
      <c r="AB15" s="46">
        <f>$Y15*SUM(Fasering!$D$5:$D$6)</f>
        <v>0</v>
      </c>
      <c r="AC15" s="46">
        <f>$Y15*SUM(Fasering!$D$5:$D$7)</f>
        <v>0</v>
      </c>
      <c r="AD15" s="46">
        <f>$Y15*SUM(Fasering!$D$5:$D$8)</f>
        <v>0</v>
      </c>
      <c r="AE15" s="46">
        <f>$Y15*SUM(Fasering!$D$5:$D$9)</f>
        <v>0</v>
      </c>
      <c r="AF15" s="46">
        <f>$Y15*SUM(Fasering!$D$5:$D$10)</f>
        <v>0</v>
      </c>
      <c r="AG15" s="76">
        <f>$Y15*SUM(Fasering!$D$5:$D$11)</f>
        <v>0</v>
      </c>
      <c r="AH15" s="5">
        <f>($AK$2+(I15+R15)*12*7.57%)*SUM(Fasering!$D$5)</f>
        <v>0</v>
      </c>
      <c r="AI15" s="9">
        <f>($AK$2+(J15+S15)*12*7.57%)*SUM(Fasering!$D$5:$D$6)</f>
        <v>565.35765983089948</v>
      </c>
      <c r="AJ15" s="9">
        <f>($AK$2+(K15+T15)*12*7.57%)*SUM(Fasering!$D$5:$D$7)</f>
        <v>1006.1131049852048</v>
      </c>
      <c r="AK15" s="9">
        <f>($AK$2+(L15+U15)*12*7.57%)*SUM(Fasering!$D$5:$D$8)</f>
        <v>1531.7243801059931</v>
      </c>
      <c r="AL15" s="9">
        <f>($AK$2+(M15+V15)*12*7.57%)*SUM(Fasering!$D$5:$D$9)</f>
        <v>2142.1914851932638</v>
      </c>
      <c r="AM15" s="9">
        <f>($AK$2+(N15+W15)*12*7.57%)*SUM(Fasering!$D$5:$D$10)</f>
        <v>2835.8561619581401</v>
      </c>
      <c r="AN15" s="87">
        <f>($AK$2+(O15+X15)*12*7.57%)*SUM(Fasering!$D$5:$D$11)</f>
        <v>3615.8441700615999</v>
      </c>
      <c r="AO15" s="5">
        <f>($AK$2+(I15+AA15)*12*7.57%)*SUM(Fasering!$D$5)</f>
        <v>0</v>
      </c>
      <c r="AP15" s="9">
        <f>($AK$2+(J15+AB15)*12*7.57%)*SUM(Fasering!$D$5:$D$6)</f>
        <v>565.35765983089948</v>
      </c>
      <c r="AQ15" s="9">
        <f>($AK$2+(K15+AC15)*12*7.57%)*SUM(Fasering!$D$5:$D$7)</f>
        <v>1006.1131049852048</v>
      </c>
      <c r="AR15" s="9">
        <f>($AK$2+(L15+AD15)*12*7.57%)*SUM(Fasering!$D$5:$D$8)</f>
        <v>1531.7243801059931</v>
      </c>
      <c r="AS15" s="9">
        <f>($AK$2+(M15+AE15)*12*7.57%)*SUM(Fasering!$D$5:$D$9)</f>
        <v>2142.1914851932638</v>
      </c>
      <c r="AT15" s="9">
        <f>($AK$2+(N15+AF15)*12*7.57%)*SUM(Fasering!$D$5:$D$10)</f>
        <v>2835.8561619581401</v>
      </c>
      <c r="AU15" s="87">
        <f>($AK$2+(O15+AG15)*12*7.57%)*SUM(Fasering!$D$5:$D$11)</f>
        <v>3615.8441700615999</v>
      </c>
    </row>
    <row r="16" spans="1:47" x14ac:dyDescent="0.3">
      <c r="A16" s="33">
        <f t="shared" si="8"/>
        <v>8</v>
      </c>
      <c r="B16" s="126">
        <v>36324.839999999997</v>
      </c>
      <c r="C16" s="127"/>
      <c r="D16" s="126">
        <f t="shared" si="0"/>
        <v>46067.162087999997</v>
      </c>
      <c r="E16" s="128">
        <f t="shared" si="1"/>
        <v>1141.9751186294461</v>
      </c>
      <c r="F16" s="126">
        <f t="shared" si="2"/>
        <v>3838.9301739999996</v>
      </c>
      <c r="G16" s="128">
        <f t="shared" si="3"/>
        <v>95.164593219120519</v>
      </c>
      <c r="H16" s="46">
        <f>'L4'!$H$10</f>
        <v>1609.3</v>
      </c>
      <c r="I16" s="46">
        <f>GEW!$E$12+($F16-GEW!$E$12)*SUM(Fasering!$D$5)</f>
        <v>1716.7792493333334</v>
      </c>
      <c r="J16" s="46">
        <f>GEW!$E$12+($F16-GEW!$E$12)*SUM(Fasering!$D$5:$D$6)</f>
        <v>2265.4904285175276</v>
      </c>
      <c r="K16" s="46">
        <f>GEW!$E$12+($F16-GEW!$E$12)*SUM(Fasering!$D$5:$D$7)</f>
        <v>2580.3199257061628</v>
      </c>
      <c r="L16" s="46">
        <f>GEW!$E$12+($F16-GEW!$E$12)*SUM(Fasering!$D$5:$D$8)</f>
        <v>2895.1494228947986</v>
      </c>
      <c r="M16" s="46">
        <f>GEW!$E$12+($F16-GEW!$E$12)*SUM(Fasering!$D$5:$D$9)</f>
        <v>3209.9789200834339</v>
      </c>
      <c r="N16" s="46">
        <f>GEW!$E$12+($F16-GEW!$E$12)*SUM(Fasering!$D$5:$D$10)</f>
        <v>3524.1006768113648</v>
      </c>
      <c r="O16" s="76">
        <f>GEW!$E$12+($F16-GEW!$E$12)*SUM(Fasering!$D$5:$D$11)</f>
        <v>3838.9301740000001</v>
      </c>
      <c r="P16" s="126">
        <f t="shared" si="4"/>
        <v>0</v>
      </c>
      <c r="Q16" s="128">
        <f t="shared" si="5"/>
        <v>0</v>
      </c>
      <c r="R16" s="46">
        <f>$P16*SUM(Fasering!$D$5)</f>
        <v>0</v>
      </c>
      <c r="S16" s="46">
        <f>$P16*SUM(Fasering!$D$5:$D$6)</f>
        <v>0</v>
      </c>
      <c r="T16" s="46">
        <f>$P16*SUM(Fasering!$D$5:$D$7)</f>
        <v>0</v>
      </c>
      <c r="U16" s="46">
        <f>$P16*SUM(Fasering!$D$5:$D$8)</f>
        <v>0</v>
      </c>
      <c r="V16" s="46">
        <f>$P16*SUM(Fasering!$D$5:$D$9)</f>
        <v>0</v>
      </c>
      <c r="W16" s="46">
        <f>$P16*SUM(Fasering!$D$5:$D$10)</f>
        <v>0</v>
      </c>
      <c r="X16" s="76">
        <f>$P16*SUM(Fasering!$D$5:$D$11)</f>
        <v>0</v>
      </c>
      <c r="Y16" s="126">
        <f t="shared" si="6"/>
        <v>0</v>
      </c>
      <c r="Z16" s="128">
        <f t="shared" si="7"/>
        <v>0</v>
      </c>
      <c r="AA16" s="75">
        <f>$Y16*SUM(Fasering!$D$5)</f>
        <v>0</v>
      </c>
      <c r="AB16" s="46">
        <f>$Y16*SUM(Fasering!$D$5:$D$6)</f>
        <v>0</v>
      </c>
      <c r="AC16" s="46">
        <f>$Y16*SUM(Fasering!$D$5:$D$7)</f>
        <v>0</v>
      </c>
      <c r="AD16" s="46">
        <f>$Y16*SUM(Fasering!$D$5:$D$8)</f>
        <v>0</v>
      </c>
      <c r="AE16" s="46">
        <f>$Y16*SUM(Fasering!$D$5:$D$9)</f>
        <v>0</v>
      </c>
      <c r="AF16" s="46">
        <f>$Y16*SUM(Fasering!$D$5:$D$10)</f>
        <v>0</v>
      </c>
      <c r="AG16" s="76">
        <f>$Y16*SUM(Fasering!$D$5:$D$11)</f>
        <v>0</v>
      </c>
      <c r="AH16" s="5">
        <f>($AK$2+(I16+R16)*12*7.57%)*SUM(Fasering!$D$5)</f>
        <v>0</v>
      </c>
      <c r="AI16" s="9">
        <f>($AK$2+(J16+S16)*12*7.57%)*SUM(Fasering!$D$5:$D$6)</f>
        <v>565.35765983089948</v>
      </c>
      <c r="AJ16" s="9">
        <f>($AK$2+(K16+T16)*12*7.57%)*SUM(Fasering!$D$5:$D$7)</f>
        <v>1006.1131049852048</v>
      </c>
      <c r="AK16" s="9">
        <f>($AK$2+(L16+U16)*12*7.57%)*SUM(Fasering!$D$5:$D$8)</f>
        <v>1531.7243801059931</v>
      </c>
      <c r="AL16" s="9">
        <f>($AK$2+(M16+V16)*12*7.57%)*SUM(Fasering!$D$5:$D$9)</f>
        <v>2142.1914851932638</v>
      </c>
      <c r="AM16" s="9">
        <f>($AK$2+(N16+W16)*12*7.57%)*SUM(Fasering!$D$5:$D$10)</f>
        <v>2835.8561619581401</v>
      </c>
      <c r="AN16" s="87">
        <f>($AK$2+(O16+X16)*12*7.57%)*SUM(Fasering!$D$5:$D$11)</f>
        <v>3615.8441700615999</v>
      </c>
      <c r="AO16" s="5">
        <f>($AK$2+(I16+AA16)*12*7.57%)*SUM(Fasering!$D$5)</f>
        <v>0</v>
      </c>
      <c r="AP16" s="9">
        <f>($AK$2+(J16+AB16)*12*7.57%)*SUM(Fasering!$D$5:$D$6)</f>
        <v>565.35765983089948</v>
      </c>
      <c r="AQ16" s="9">
        <f>($AK$2+(K16+AC16)*12*7.57%)*SUM(Fasering!$D$5:$D$7)</f>
        <v>1006.1131049852048</v>
      </c>
      <c r="AR16" s="9">
        <f>($AK$2+(L16+AD16)*12*7.57%)*SUM(Fasering!$D$5:$D$8)</f>
        <v>1531.7243801059931</v>
      </c>
      <c r="AS16" s="9">
        <f>($AK$2+(M16+AE16)*12*7.57%)*SUM(Fasering!$D$5:$D$9)</f>
        <v>2142.1914851932638</v>
      </c>
      <c r="AT16" s="9">
        <f>($AK$2+(N16+AF16)*12*7.57%)*SUM(Fasering!$D$5:$D$10)</f>
        <v>2835.8561619581401</v>
      </c>
      <c r="AU16" s="87">
        <f>($AK$2+(O16+AG16)*12*7.57%)*SUM(Fasering!$D$5:$D$11)</f>
        <v>3615.8441700615999</v>
      </c>
    </row>
    <row r="17" spans="1:47" x14ac:dyDescent="0.3">
      <c r="A17" s="33">
        <f t="shared" si="8"/>
        <v>9</v>
      </c>
      <c r="B17" s="126">
        <v>37656.75</v>
      </c>
      <c r="C17" s="127"/>
      <c r="D17" s="126">
        <f t="shared" si="0"/>
        <v>47756.290350000003</v>
      </c>
      <c r="E17" s="128">
        <f t="shared" si="1"/>
        <v>1183.8475144955739</v>
      </c>
      <c r="F17" s="126">
        <f t="shared" si="2"/>
        <v>3979.6908625000001</v>
      </c>
      <c r="G17" s="128">
        <f t="shared" si="3"/>
        <v>98.653959541297823</v>
      </c>
      <c r="H17" s="46">
        <f>'L4'!$H$10</f>
        <v>1609.3</v>
      </c>
      <c r="I17" s="46">
        <f>GEW!$E$12+($F17-GEW!$E$12)*SUM(Fasering!$D$5)</f>
        <v>1716.7792493333334</v>
      </c>
      <c r="J17" s="46">
        <f>GEW!$E$12+($F17-GEW!$E$12)*SUM(Fasering!$D$5:$D$6)</f>
        <v>2301.8860318989159</v>
      </c>
      <c r="K17" s="46">
        <f>GEW!$E$12+($F17-GEW!$E$12)*SUM(Fasering!$D$5:$D$7)</f>
        <v>2637.5979348906831</v>
      </c>
      <c r="L17" s="46">
        <f>GEW!$E$12+($F17-GEW!$E$12)*SUM(Fasering!$D$5:$D$8)</f>
        <v>2973.3098378824507</v>
      </c>
      <c r="M17" s="46">
        <f>GEW!$E$12+($F17-GEW!$E$12)*SUM(Fasering!$D$5:$D$9)</f>
        <v>3309.0217408742183</v>
      </c>
      <c r="N17" s="46">
        <f>GEW!$E$12+($F17-GEW!$E$12)*SUM(Fasering!$D$5:$D$10)</f>
        <v>3643.9789595082329</v>
      </c>
      <c r="O17" s="76">
        <f>GEW!$E$12+($F17-GEW!$E$12)*SUM(Fasering!$D$5:$D$11)</f>
        <v>3979.6908625000005</v>
      </c>
      <c r="P17" s="126">
        <f t="shared" si="4"/>
        <v>0</v>
      </c>
      <c r="Q17" s="128">
        <f t="shared" si="5"/>
        <v>0</v>
      </c>
      <c r="R17" s="46">
        <f>$P17*SUM(Fasering!$D$5)</f>
        <v>0</v>
      </c>
      <c r="S17" s="46">
        <f>$P17*SUM(Fasering!$D$5:$D$6)</f>
        <v>0</v>
      </c>
      <c r="T17" s="46">
        <f>$P17*SUM(Fasering!$D$5:$D$7)</f>
        <v>0</v>
      </c>
      <c r="U17" s="46">
        <f>$P17*SUM(Fasering!$D$5:$D$8)</f>
        <v>0</v>
      </c>
      <c r="V17" s="46">
        <f>$P17*SUM(Fasering!$D$5:$D$9)</f>
        <v>0</v>
      </c>
      <c r="W17" s="46">
        <f>$P17*SUM(Fasering!$D$5:$D$10)</f>
        <v>0</v>
      </c>
      <c r="X17" s="76">
        <f>$P17*SUM(Fasering!$D$5:$D$11)</f>
        <v>0</v>
      </c>
      <c r="Y17" s="126">
        <f t="shared" si="6"/>
        <v>0</v>
      </c>
      <c r="Z17" s="128">
        <f t="shared" si="7"/>
        <v>0</v>
      </c>
      <c r="AA17" s="75">
        <f>$Y17*SUM(Fasering!$D$5)</f>
        <v>0</v>
      </c>
      <c r="AB17" s="46">
        <f>$Y17*SUM(Fasering!$D$5:$D$6)</f>
        <v>0</v>
      </c>
      <c r="AC17" s="46">
        <f>$Y17*SUM(Fasering!$D$5:$D$7)</f>
        <v>0</v>
      </c>
      <c r="AD17" s="46">
        <f>$Y17*SUM(Fasering!$D$5:$D$8)</f>
        <v>0</v>
      </c>
      <c r="AE17" s="46">
        <f>$Y17*SUM(Fasering!$D$5:$D$9)</f>
        <v>0</v>
      </c>
      <c r="AF17" s="46">
        <f>$Y17*SUM(Fasering!$D$5:$D$10)</f>
        <v>0</v>
      </c>
      <c r="AG17" s="76">
        <f>$Y17*SUM(Fasering!$D$5:$D$11)</f>
        <v>0</v>
      </c>
      <c r="AH17" s="5">
        <f>($AK$2+(I17+R17)*12*7.57%)*SUM(Fasering!$D$5)</f>
        <v>0</v>
      </c>
      <c r="AI17" s="9">
        <f>($AK$2+(J17+S17)*12*7.57%)*SUM(Fasering!$D$5:$D$6)</f>
        <v>573.90623215823609</v>
      </c>
      <c r="AJ17" s="9">
        <f>($AK$2+(K17+T17)*12*7.57%)*SUM(Fasering!$D$5:$D$7)</f>
        <v>1027.285577250793</v>
      </c>
      <c r="AK17" s="9">
        <f>($AK$2+(L17+U17)*12*7.57%)*SUM(Fasering!$D$5:$D$8)</f>
        <v>1571.1491762407074</v>
      </c>
      <c r="AL17" s="9">
        <f>($AK$2+(M17+V17)*12*7.57%)*SUM(Fasering!$D$5:$D$9)</f>
        <v>2205.4970291279792</v>
      </c>
      <c r="AM17" s="9">
        <f>($AK$2+(N17+W17)*12*7.57%)*SUM(Fasering!$D$5:$D$10)</f>
        <v>2928.5982284938477</v>
      </c>
      <c r="AN17" s="87">
        <f>($AK$2+(O17+X17)*12*7.57%)*SUM(Fasering!$D$5:$D$11)</f>
        <v>3743.711179495001</v>
      </c>
      <c r="AO17" s="5">
        <f>($AK$2+(I17+AA17)*12*7.57%)*SUM(Fasering!$D$5)</f>
        <v>0</v>
      </c>
      <c r="AP17" s="9">
        <f>($AK$2+(J17+AB17)*12*7.57%)*SUM(Fasering!$D$5:$D$6)</f>
        <v>573.90623215823609</v>
      </c>
      <c r="AQ17" s="9">
        <f>($AK$2+(K17+AC17)*12*7.57%)*SUM(Fasering!$D$5:$D$7)</f>
        <v>1027.285577250793</v>
      </c>
      <c r="AR17" s="9">
        <f>($AK$2+(L17+AD17)*12*7.57%)*SUM(Fasering!$D$5:$D$8)</f>
        <v>1571.1491762407074</v>
      </c>
      <c r="AS17" s="9">
        <f>($AK$2+(M17+AE17)*12*7.57%)*SUM(Fasering!$D$5:$D$9)</f>
        <v>2205.4970291279792</v>
      </c>
      <c r="AT17" s="9">
        <f>($AK$2+(N17+AF17)*12*7.57%)*SUM(Fasering!$D$5:$D$10)</f>
        <v>2928.5982284938477</v>
      </c>
      <c r="AU17" s="87">
        <f>($AK$2+(O17+AG17)*12*7.57%)*SUM(Fasering!$D$5:$D$11)</f>
        <v>3743.711179495001</v>
      </c>
    </row>
    <row r="18" spans="1:47" x14ac:dyDescent="0.3">
      <c r="A18" s="33">
        <f t="shared" si="8"/>
        <v>10</v>
      </c>
      <c r="B18" s="126">
        <v>37656.75</v>
      </c>
      <c r="C18" s="127"/>
      <c r="D18" s="126">
        <f t="shared" si="0"/>
        <v>47756.290350000003</v>
      </c>
      <c r="E18" s="128">
        <f t="shared" si="1"/>
        <v>1183.8475144955739</v>
      </c>
      <c r="F18" s="126">
        <f t="shared" si="2"/>
        <v>3979.6908625000001</v>
      </c>
      <c r="G18" s="128">
        <f t="shared" si="3"/>
        <v>98.653959541297823</v>
      </c>
      <c r="H18" s="46">
        <f>'L4'!$H$10</f>
        <v>1609.3</v>
      </c>
      <c r="I18" s="46">
        <f>GEW!$E$12+($F18-GEW!$E$12)*SUM(Fasering!$D$5)</f>
        <v>1716.7792493333334</v>
      </c>
      <c r="J18" s="46">
        <f>GEW!$E$12+($F18-GEW!$E$12)*SUM(Fasering!$D$5:$D$6)</f>
        <v>2301.8860318989159</v>
      </c>
      <c r="K18" s="46">
        <f>GEW!$E$12+($F18-GEW!$E$12)*SUM(Fasering!$D$5:$D$7)</f>
        <v>2637.5979348906831</v>
      </c>
      <c r="L18" s="46">
        <f>GEW!$E$12+($F18-GEW!$E$12)*SUM(Fasering!$D$5:$D$8)</f>
        <v>2973.3098378824507</v>
      </c>
      <c r="M18" s="46">
        <f>GEW!$E$12+($F18-GEW!$E$12)*SUM(Fasering!$D$5:$D$9)</f>
        <v>3309.0217408742183</v>
      </c>
      <c r="N18" s="46">
        <f>GEW!$E$12+($F18-GEW!$E$12)*SUM(Fasering!$D$5:$D$10)</f>
        <v>3643.9789595082329</v>
      </c>
      <c r="O18" s="76">
        <f>GEW!$E$12+($F18-GEW!$E$12)*SUM(Fasering!$D$5:$D$11)</f>
        <v>3979.6908625000005</v>
      </c>
      <c r="P18" s="126">
        <f t="shared" si="4"/>
        <v>0</v>
      </c>
      <c r="Q18" s="128">
        <f t="shared" si="5"/>
        <v>0</v>
      </c>
      <c r="R18" s="46">
        <f>$P18*SUM(Fasering!$D$5)</f>
        <v>0</v>
      </c>
      <c r="S18" s="46">
        <f>$P18*SUM(Fasering!$D$5:$D$6)</f>
        <v>0</v>
      </c>
      <c r="T18" s="46">
        <f>$P18*SUM(Fasering!$D$5:$D$7)</f>
        <v>0</v>
      </c>
      <c r="U18" s="46">
        <f>$P18*SUM(Fasering!$D$5:$D$8)</f>
        <v>0</v>
      </c>
      <c r="V18" s="46">
        <f>$P18*SUM(Fasering!$D$5:$D$9)</f>
        <v>0</v>
      </c>
      <c r="W18" s="46">
        <f>$P18*SUM(Fasering!$D$5:$D$10)</f>
        <v>0</v>
      </c>
      <c r="X18" s="76">
        <f>$P18*SUM(Fasering!$D$5:$D$11)</f>
        <v>0</v>
      </c>
      <c r="Y18" s="126">
        <f t="shared" si="6"/>
        <v>0</v>
      </c>
      <c r="Z18" s="128">
        <f t="shared" si="7"/>
        <v>0</v>
      </c>
      <c r="AA18" s="75">
        <f>$Y18*SUM(Fasering!$D$5)</f>
        <v>0</v>
      </c>
      <c r="AB18" s="46">
        <f>$Y18*SUM(Fasering!$D$5:$D$6)</f>
        <v>0</v>
      </c>
      <c r="AC18" s="46">
        <f>$Y18*SUM(Fasering!$D$5:$D$7)</f>
        <v>0</v>
      </c>
      <c r="AD18" s="46">
        <f>$Y18*SUM(Fasering!$D$5:$D$8)</f>
        <v>0</v>
      </c>
      <c r="AE18" s="46">
        <f>$Y18*SUM(Fasering!$D$5:$D$9)</f>
        <v>0</v>
      </c>
      <c r="AF18" s="46">
        <f>$Y18*SUM(Fasering!$D$5:$D$10)</f>
        <v>0</v>
      </c>
      <c r="AG18" s="76">
        <f>$Y18*SUM(Fasering!$D$5:$D$11)</f>
        <v>0</v>
      </c>
      <c r="AH18" s="5">
        <f>($AK$2+(I18+R18)*12*7.57%)*SUM(Fasering!$D$5)</f>
        <v>0</v>
      </c>
      <c r="AI18" s="9">
        <f>($AK$2+(J18+S18)*12*7.57%)*SUM(Fasering!$D$5:$D$6)</f>
        <v>573.90623215823609</v>
      </c>
      <c r="AJ18" s="9">
        <f>($AK$2+(K18+T18)*12*7.57%)*SUM(Fasering!$D$5:$D$7)</f>
        <v>1027.285577250793</v>
      </c>
      <c r="AK18" s="9">
        <f>($AK$2+(L18+U18)*12*7.57%)*SUM(Fasering!$D$5:$D$8)</f>
        <v>1571.1491762407074</v>
      </c>
      <c r="AL18" s="9">
        <f>($AK$2+(M18+V18)*12*7.57%)*SUM(Fasering!$D$5:$D$9)</f>
        <v>2205.4970291279792</v>
      </c>
      <c r="AM18" s="9">
        <f>($AK$2+(N18+W18)*12*7.57%)*SUM(Fasering!$D$5:$D$10)</f>
        <v>2928.5982284938477</v>
      </c>
      <c r="AN18" s="87">
        <f>($AK$2+(O18+X18)*12*7.57%)*SUM(Fasering!$D$5:$D$11)</f>
        <v>3743.711179495001</v>
      </c>
      <c r="AO18" s="5">
        <f>($AK$2+(I18+AA18)*12*7.57%)*SUM(Fasering!$D$5)</f>
        <v>0</v>
      </c>
      <c r="AP18" s="9">
        <f>($AK$2+(J18+AB18)*12*7.57%)*SUM(Fasering!$D$5:$D$6)</f>
        <v>573.90623215823609</v>
      </c>
      <c r="AQ18" s="9">
        <f>($AK$2+(K18+AC18)*12*7.57%)*SUM(Fasering!$D$5:$D$7)</f>
        <v>1027.285577250793</v>
      </c>
      <c r="AR18" s="9">
        <f>($AK$2+(L18+AD18)*12*7.57%)*SUM(Fasering!$D$5:$D$8)</f>
        <v>1571.1491762407074</v>
      </c>
      <c r="AS18" s="9">
        <f>($AK$2+(M18+AE18)*12*7.57%)*SUM(Fasering!$D$5:$D$9)</f>
        <v>2205.4970291279792</v>
      </c>
      <c r="AT18" s="9">
        <f>($AK$2+(N18+AF18)*12*7.57%)*SUM(Fasering!$D$5:$D$10)</f>
        <v>2928.5982284938477</v>
      </c>
      <c r="AU18" s="87">
        <f>($AK$2+(O18+AG18)*12*7.57%)*SUM(Fasering!$D$5:$D$11)</f>
        <v>3743.711179495001</v>
      </c>
    </row>
    <row r="19" spans="1:47" x14ac:dyDescent="0.3">
      <c r="A19" s="33">
        <f t="shared" si="8"/>
        <v>11</v>
      </c>
      <c r="B19" s="126">
        <v>38988.629999999997</v>
      </c>
      <c r="C19" s="127"/>
      <c r="D19" s="126">
        <f t="shared" si="0"/>
        <v>49445.380566</v>
      </c>
      <c r="E19" s="128">
        <f t="shared" si="1"/>
        <v>1225.7189672259972</v>
      </c>
      <c r="F19" s="126">
        <f t="shared" si="2"/>
        <v>4120.4483805</v>
      </c>
      <c r="G19" s="128">
        <f t="shared" si="3"/>
        <v>102.14324726883309</v>
      </c>
      <c r="H19" s="46">
        <f>'L4'!$H$10</f>
        <v>1609.3</v>
      </c>
      <c r="I19" s="46">
        <f>GEW!$E$12+($F19-GEW!$E$12)*SUM(Fasering!$D$5)</f>
        <v>1716.7792493333334</v>
      </c>
      <c r="J19" s="46">
        <f>GEW!$E$12+($F19-GEW!$E$12)*SUM(Fasering!$D$5:$D$6)</f>
        <v>2338.2808155041166</v>
      </c>
      <c r="K19" s="46">
        <f>GEW!$E$12+($F19-GEW!$E$12)*SUM(Fasering!$D$5:$D$7)</f>
        <v>2694.8746539427802</v>
      </c>
      <c r="L19" s="46">
        <f>GEW!$E$12+($F19-GEW!$E$12)*SUM(Fasering!$D$5:$D$8)</f>
        <v>3051.4684923814439</v>
      </c>
      <c r="M19" s="46">
        <f>GEW!$E$12+($F19-GEW!$E$12)*SUM(Fasering!$D$5:$D$9)</f>
        <v>3408.0623308201075</v>
      </c>
      <c r="N19" s="46">
        <f>GEW!$E$12+($F19-GEW!$E$12)*SUM(Fasering!$D$5:$D$10)</f>
        <v>3763.8545420613364</v>
      </c>
      <c r="O19" s="76">
        <f>GEW!$E$12+($F19-GEW!$E$12)*SUM(Fasering!$D$5:$D$11)</f>
        <v>4120.4483805</v>
      </c>
      <c r="P19" s="126">
        <f t="shared" si="4"/>
        <v>0</v>
      </c>
      <c r="Q19" s="128">
        <f t="shared" si="5"/>
        <v>0</v>
      </c>
      <c r="R19" s="46">
        <f>$P19*SUM(Fasering!$D$5)</f>
        <v>0</v>
      </c>
      <c r="S19" s="46">
        <f>$P19*SUM(Fasering!$D$5:$D$6)</f>
        <v>0</v>
      </c>
      <c r="T19" s="46">
        <f>$P19*SUM(Fasering!$D$5:$D$7)</f>
        <v>0</v>
      </c>
      <c r="U19" s="46">
        <f>$P19*SUM(Fasering!$D$5:$D$8)</f>
        <v>0</v>
      </c>
      <c r="V19" s="46">
        <f>$P19*SUM(Fasering!$D$5:$D$9)</f>
        <v>0</v>
      </c>
      <c r="W19" s="46">
        <f>$P19*SUM(Fasering!$D$5:$D$10)</f>
        <v>0</v>
      </c>
      <c r="X19" s="76">
        <f>$P19*SUM(Fasering!$D$5:$D$11)</f>
        <v>0</v>
      </c>
      <c r="Y19" s="126">
        <f t="shared" si="6"/>
        <v>0</v>
      </c>
      <c r="Z19" s="128">
        <f t="shared" si="7"/>
        <v>0</v>
      </c>
      <c r="AA19" s="75">
        <f>$Y19*SUM(Fasering!$D$5)</f>
        <v>0</v>
      </c>
      <c r="AB19" s="46">
        <f>$Y19*SUM(Fasering!$D$5:$D$6)</f>
        <v>0</v>
      </c>
      <c r="AC19" s="46">
        <f>$Y19*SUM(Fasering!$D$5:$D$7)</f>
        <v>0</v>
      </c>
      <c r="AD19" s="46">
        <f>$Y19*SUM(Fasering!$D$5:$D$8)</f>
        <v>0</v>
      </c>
      <c r="AE19" s="46">
        <f>$Y19*SUM(Fasering!$D$5:$D$9)</f>
        <v>0</v>
      </c>
      <c r="AF19" s="46">
        <f>$Y19*SUM(Fasering!$D$5:$D$10)</f>
        <v>0</v>
      </c>
      <c r="AG19" s="76">
        <f>$Y19*SUM(Fasering!$D$5:$D$11)</f>
        <v>0</v>
      </c>
      <c r="AH19" s="5">
        <f>($AK$2+(I19+R19)*12*7.57%)*SUM(Fasering!$D$5)</f>
        <v>0</v>
      </c>
      <c r="AI19" s="9">
        <f>($AK$2+(J19+S19)*12*7.57%)*SUM(Fasering!$D$5:$D$6)</f>
        <v>582.45461193714971</v>
      </c>
      <c r="AJ19" s="9">
        <f>($AK$2+(K19+T19)*12*7.57%)*SUM(Fasering!$D$5:$D$7)</f>
        <v>1048.4575726266758</v>
      </c>
      <c r="AK19" s="9">
        <f>($AK$2+(L19+U19)*12*7.57%)*SUM(Fasering!$D$5:$D$8)</f>
        <v>1610.5730843695626</v>
      </c>
      <c r="AL19" s="9">
        <f>($AK$2+(M19+V19)*12*7.57%)*SUM(Fasering!$D$5:$D$9)</f>
        <v>2268.801147165811</v>
      </c>
      <c r="AM19" s="9">
        <f>($AK$2+(N19+W19)*12*7.57%)*SUM(Fasering!$D$5:$D$10)</f>
        <v>3021.338206103128</v>
      </c>
      <c r="AN19" s="87">
        <f>($AK$2+(O19+X19)*12*7.57%)*SUM(Fasering!$D$5:$D$11)</f>
        <v>3871.5753088462002</v>
      </c>
      <c r="AO19" s="5">
        <f>($AK$2+(I19+AA19)*12*7.57%)*SUM(Fasering!$D$5)</f>
        <v>0</v>
      </c>
      <c r="AP19" s="9">
        <f>($AK$2+(J19+AB19)*12*7.57%)*SUM(Fasering!$D$5:$D$6)</f>
        <v>582.45461193714971</v>
      </c>
      <c r="AQ19" s="9">
        <f>($AK$2+(K19+AC19)*12*7.57%)*SUM(Fasering!$D$5:$D$7)</f>
        <v>1048.4575726266758</v>
      </c>
      <c r="AR19" s="9">
        <f>($AK$2+(L19+AD19)*12*7.57%)*SUM(Fasering!$D$5:$D$8)</f>
        <v>1610.5730843695626</v>
      </c>
      <c r="AS19" s="9">
        <f>($AK$2+(M19+AE19)*12*7.57%)*SUM(Fasering!$D$5:$D$9)</f>
        <v>2268.801147165811</v>
      </c>
      <c r="AT19" s="9">
        <f>($AK$2+(N19+AF19)*12*7.57%)*SUM(Fasering!$D$5:$D$10)</f>
        <v>3021.338206103128</v>
      </c>
      <c r="AU19" s="87">
        <f>($AK$2+(O19+AG19)*12*7.57%)*SUM(Fasering!$D$5:$D$11)</f>
        <v>3871.5753088462002</v>
      </c>
    </row>
    <row r="20" spans="1:47" x14ac:dyDescent="0.3">
      <c r="A20" s="33">
        <f t="shared" si="8"/>
        <v>12</v>
      </c>
      <c r="B20" s="126">
        <v>38988.629999999997</v>
      </c>
      <c r="C20" s="127"/>
      <c r="D20" s="126">
        <f t="shared" si="0"/>
        <v>49445.380566</v>
      </c>
      <c r="E20" s="128">
        <f t="shared" si="1"/>
        <v>1225.7189672259972</v>
      </c>
      <c r="F20" s="126">
        <f t="shared" si="2"/>
        <v>4120.4483805</v>
      </c>
      <c r="G20" s="128">
        <f t="shared" si="3"/>
        <v>102.14324726883309</v>
      </c>
      <c r="H20" s="46">
        <f>'L4'!$H$10</f>
        <v>1609.3</v>
      </c>
      <c r="I20" s="46">
        <f>GEW!$E$12+($F20-GEW!$E$12)*SUM(Fasering!$D$5)</f>
        <v>1716.7792493333334</v>
      </c>
      <c r="J20" s="46">
        <f>GEW!$E$12+($F20-GEW!$E$12)*SUM(Fasering!$D$5:$D$6)</f>
        <v>2338.2808155041166</v>
      </c>
      <c r="K20" s="46">
        <f>GEW!$E$12+($F20-GEW!$E$12)*SUM(Fasering!$D$5:$D$7)</f>
        <v>2694.8746539427802</v>
      </c>
      <c r="L20" s="46">
        <f>GEW!$E$12+($F20-GEW!$E$12)*SUM(Fasering!$D$5:$D$8)</f>
        <v>3051.4684923814439</v>
      </c>
      <c r="M20" s="46">
        <f>GEW!$E$12+($F20-GEW!$E$12)*SUM(Fasering!$D$5:$D$9)</f>
        <v>3408.0623308201075</v>
      </c>
      <c r="N20" s="46">
        <f>GEW!$E$12+($F20-GEW!$E$12)*SUM(Fasering!$D$5:$D$10)</f>
        <v>3763.8545420613364</v>
      </c>
      <c r="O20" s="76">
        <f>GEW!$E$12+($F20-GEW!$E$12)*SUM(Fasering!$D$5:$D$11)</f>
        <v>4120.4483805</v>
      </c>
      <c r="P20" s="126">
        <f t="shared" si="4"/>
        <v>0</v>
      </c>
      <c r="Q20" s="128">
        <f t="shared" si="5"/>
        <v>0</v>
      </c>
      <c r="R20" s="46">
        <f>$P20*SUM(Fasering!$D$5)</f>
        <v>0</v>
      </c>
      <c r="S20" s="46">
        <f>$P20*SUM(Fasering!$D$5:$D$6)</f>
        <v>0</v>
      </c>
      <c r="T20" s="46">
        <f>$P20*SUM(Fasering!$D$5:$D$7)</f>
        <v>0</v>
      </c>
      <c r="U20" s="46">
        <f>$P20*SUM(Fasering!$D$5:$D$8)</f>
        <v>0</v>
      </c>
      <c r="V20" s="46">
        <f>$P20*SUM(Fasering!$D$5:$D$9)</f>
        <v>0</v>
      </c>
      <c r="W20" s="46">
        <f>$P20*SUM(Fasering!$D$5:$D$10)</f>
        <v>0</v>
      </c>
      <c r="X20" s="76">
        <f>$P20*SUM(Fasering!$D$5:$D$11)</f>
        <v>0</v>
      </c>
      <c r="Y20" s="126">
        <f t="shared" si="6"/>
        <v>0</v>
      </c>
      <c r="Z20" s="128">
        <f t="shared" si="7"/>
        <v>0</v>
      </c>
      <c r="AA20" s="75">
        <f>$Y20*SUM(Fasering!$D$5)</f>
        <v>0</v>
      </c>
      <c r="AB20" s="46">
        <f>$Y20*SUM(Fasering!$D$5:$D$6)</f>
        <v>0</v>
      </c>
      <c r="AC20" s="46">
        <f>$Y20*SUM(Fasering!$D$5:$D$7)</f>
        <v>0</v>
      </c>
      <c r="AD20" s="46">
        <f>$Y20*SUM(Fasering!$D$5:$D$8)</f>
        <v>0</v>
      </c>
      <c r="AE20" s="46">
        <f>$Y20*SUM(Fasering!$D$5:$D$9)</f>
        <v>0</v>
      </c>
      <c r="AF20" s="46">
        <f>$Y20*SUM(Fasering!$D$5:$D$10)</f>
        <v>0</v>
      </c>
      <c r="AG20" s="76">
        <f>$Y20*SUM(Fasering!$D$5:$D$11)</f>
        <v>0</v>
      </c>
      <c r="AH20" s="5">
        <f>($AK$2+(I20+R20)*12*7.57%)*SUM(Fasering!$D$5)</f>
        <v>0</v>
      </c>
      <c r="AI20" s="9">
        <f>($AK$2+(J20+S20)*12*7.57%)*SUM(Fasering!$D$5:$D$6)</f>
        <v>582.45461193714971</v>
      </c>
      <c r="AJ20" s="9">
        <f>($AK$2+(K20+T20)*12*7.57%)*SUM(Fasering!$D$5:$D$7)</f>
        <v>1048.4575726266758</v>
      </c>
      <c r="AK20" s="9">
        <f>($AK$2+(L20+U20)*12*7.57%)*SUM(Fasering!$D$5:$D$8)</f>
        <v>1610.5730843695626</v>
      </c>
      <c r="AL20" s="9">
        <f>($AK$2+(M20+V20)*12*7.57%)*SUM(Fasering!$D$5:$D$9)</f>
        <v>2268.801147165811</v>
      </c>
      <c r="AM20" s="9">
        <f>($AK$2+(N20+W20)*12*7.57%)*SUM(Fasering!$D$5:$D$10)</f>
        <v>3021.338206103128</v>
      </c>
      <c r="AN20" s="87">
        <f>($AK$2+(O20+X20)*12*7.57%)*SUM(Fasering!$D$5:$D$11)</f>
        <v>3871.5753088462002</v>
      </c>
      <c r="AO20" s="5">
        <f>($AK$2+(I20+AA20)*12*7.57%)*SUM(Fasering!$D$5)</f>
        <v>0</v>
      </c>
      <c r="AP20" s="9">
        <f>($AK$2+(J20+AB20)*12*7.57%)*SUM(Fasering!$D$5:$D$6)</f>
        <v>582.45461193714971</v>
      </c>
      <c r="AQ20" s="9">
        <f>($AK$2+(K20+AC20)*12*7.57%)*SUM(Fasering!$D$5:$D$7)</f>
        <v>1048.4575726266758</v>
      </c>
      <c r="AR20" s="9">
        <f>($AK$2+(L20+AD20)*12*7.57%)*SUM(Fasering!$D$5:$D$8)</f>
        <v>1610.5730843695626</v>
      </c>
      <c r="AS20" s="9">
        <f>($AK$2+(M20+AE20)*12*7.57%)*SUM(Fasering!$D$5:$D$9)</f>
        <v>2268.801147165811</v>
      </c>
      <c r="AT20" s="9">
        <f>($AK$2+(N20+AF20)*12*7.57%)*SUM(Fasering!$D$5:$D$10)</f>
        <v>3021.338206103128</v>
      </c>
      <c r="AU20" s="87">
        <f>($AK$2+(O20+AG20)*12*7.57%)*SUM(Fasering!$D$5:$D$11)</f>
        <v>3871.5753088462002</v>
      </c>
    </row>
    <row r="21" spans="1:47" x14ac:dyDescent="0.3">
      <c r="A21" s="33">
        <f t="shared" si="8"/>
        <v>13</v>
      </c>
      <c r="B21" s="126">
        <v>40320.53</v>
      </c>
      <c r="C21" s="127"/>
      <c r="D21" s="126">
        <f t="shared" si="0"/>
        <v>51134.496145999998</v>
      </c>
      <c r="E21" s="128">
        <f t="shared" si="1"/>
        <v>1267.5910487135566</v>
      </c>
      <c r="F21" s="126">
        <f t="shared" si="2"/>
        <v>4261.2080121666668</v>
      </c>
      <c r="G21" s="128">
        <f t="shared" si="3"/>
        <v>105.63258739279638</v>
      </c>
      <c r="H21" s="46">
        <f>'L4'!$H$10</f>
        <v>1609.3</v>
      </c>
      <c r="I21" s="46">
        <f>GEW!$E$12+($F21-GEW!$E$12)*SUM(Fasering!$D$5)</f>
        <v>1716.7792493333334</v>
      </c>
      <c r="J21" s="46">
        <f>GEW!$E$12+($F21-GEW!$E$12)*SUM(Fasering!$D$5:$D$6)</f>
        <v>2374.6761456267759</v>
      </c>
      <c r="K21" s="46">
        <f>GEW!$E$12+($F21-GEW!$E$12)*SUM(Fasering!$D$5:$D$7)</f>
        <v>2752.1522330831594</v>
      </c>
      <c r="L21" s="46">
        <f>GEW!$E$12+($F21-GEW!$E$12)*SUM(Fasering!$D$5:$D$8)</f>
        <v>3129.628320539543</v>
      </c>
      <c r="M21" s="46">
        <f>GEW!$E$12+($F21-GEW!$E$12)*SUM(Fasering!$D$5:$D$9)</f>
        <v>3507.1044079959265</v>
      </c>
      <c r="N21" s="46">
        <f>GEW!$E$12+($F21-GEW!$E$12)*SUM(Fasering!$D$5:$D$10)</f>
        <v>3883.7319247102832</v>
      </c>
      <c r="O21" s="76">
        <f>GEW!$E$12+($F21-GEW!$E$12)*SUM(Fasering!$D$5:$D$11)</f>
        <v>4261.2080121666668</v>
      </c>
      <c r="P21" s="126">
        <f t="shared" si="4"/>
        <v>0</v>
      </c>
      <c r="Q21" s="128">
        <f t="shared" si="5"/>
        <v>0</v>
      </c>
      <c r="R21" s="46">
        <f>$P21*SUM(Fasering!$D$5)</f>
        <v>0</v>
      </c>
      <c r="S21" s="46">
        <f>$P21*SUM(Fasering!$D$5:$D$6)</f>
        <v>0</v>
      </c>
      <c r="T21" s="46">
        <f>$P21*SUM(Fasering!$D$5:$D$7)</f>
        <v>0</v>
      </c>
      <c r="U21" s="46">
        <f>$P21*SUM(Fasering!$D$5:$D$8)</f>
        <v>0</v>
      </c>
      <c r="V21" s="46">
        <f>$P21*SUM(Fasering!$D$5:$D$9)</f>
        <v>0</v>
      </c>
      <c r="W21" s="46">
        <f>$P21*SUM(Fasering!$D$5:$D$10)</f>
        <v>0</v>
      </c>
      <c r="X21" s="76">
        <f>$P21*SUM(Fasering!$D$5:$D$11)</f>
        <v>0</v>
      </c>
      <c r="Y21" s="126">
        <f t="shared" si="6"/>
        <v>0</v>
      </c>
      <c r="Z21" s="128">
        <f t="shared" si="7"/>
        <v>0</v>
      </c>
      <c r="AA21" s="75">
        <f>$Y21*SUM(Fasering!$D$5)</f>
        <v>0</v>
      </c>
      <c r="AB21" s="46">
        <f>$Y21*SUM(Fasering!$D$5:$D$6)</f>
        <v>0</v>
      </c>
      <c r="AC21" s="46">
        <f>$Y21*SUM(Fasering!$D$5:$D$7)</f>
        <v>0</v>
      </c>
      <c r="AD21" s="46">
        <f>$Y21*SUM(Fasering!$D$5:$D$8)</f>
        <v>0</v>
      </c>
      <c r="AE21" s="46">
        <f>$Y21*SUM(Fasering!$D$5:$D$9)</f>
        <v>0</v>
      </c>
      <c r="AF21" s="46">
        <f>$Y21*SUM(Fasering!$D$5:$D$10)</f>
        <v>0</v>
      </c>
      <c r="AG21" s="76">
        <f>$Y21*SUM(Fasering!$D$5:$D$11)</f>
        <v>0</v>
      </c>
      <c r="AH21" s="5">
        <f>($AK$2+(I21+R21)*12*7.57%)*SUM(Fasering!$D$5)</f>
        <v>0</v>
      </c>
      <c r="AI21" s="9">
        <f>($AK$2+(J21+S21)*12*7.57%)*SUM(Fasering!$D$5:$D$6)</f>
        <v>591.00312008167884</v>
      </c>
      <c r="AJ21" s="9">
        <f>($AK$2+(K21+T21)*12*7.57%)*SUM(Fasering!$D$5:$D$7)</f>
        <v>1069.6298859290287</v>
      </c>
      <c r="AK21" s="9">
        <f>($AK$2+(L21+U21)*12*7.57%)*SUM(Fasering!$D$5:$D$8)</f>
        <v>1649.9975845023239</v>
      </c>
      <c r="AL21" s="9">
        <f>($AK$2+(M21+V21)*12*7.57%)*SUM(Fasering!$D$5:$D$9)</f>
        <v>2332.1062158015643</v>
      </c>
      <c r="AM21" s="9">
        <f>($AK$2+(N21+W21)*12*7.57%)*SUM(Fasering!$D$5:$D$10)</f>
        <v>3114.0795763300266</v>
      </c>
      <c r="AN21" s="87">
        <f>($AK$2+(O21+X21)*12*7.57%)*SUM(Fasering!$D$5:$D$11)</f>
        <v>3999.4413582522006</v>
      </c>
      <c r="AO21" s="5">
        <f>($AK$2+(I21+AA21)*12*7.57%)*SUM(Fasering!$D$5)</f>
        <v>0</v>
      </c>
      <c r="AP21" s="9">
        <f>($AK$2+(J21+AB21)*12*7.57%)*SUM(Fasering!$D$5:$D$6)</f>
        <v>591.00312008167884</v>
      </c>
      <c r="AQ21" s="9">
        <f>($AK$2+(K21+AC21)*12*7.57%)*SUM(Fasering!$D$5:$D$7)</f>
        <v>1069.6298859290287</v>
      </c>
      <c r="AR21" s="9">
        <f>($AK$2+(L21+AD21)*12*7.57%)*SUM(Fasering!$D$5:$D$8)</f>
        <v>1649.9975845023239</v>
      </c>
      <c r="AS21" s="9">
        <f>($AK$2+(M21+AE21)*12*7.57%)*SUM(Fasering!$D$5:$D$9)</f>
        <v>2332.1062158015643</v>
      </c>
      <c r="AT21" s="9">
        <f>($AK$2+(N21+AF21)*12*7.57%)*SUM(Fasering!$D$5:$D$10)</f>
        <v>3114.0795763300266</v>
      </c>
      <c r="AU21" s="87">
        <f>($AK$2+(O21+AG21)*12*7.57%)*SUM(Fasering!$D$5:$D$11)</f>
        <v>3999.4413582522006</v>
      </c>
    </row>
    <row r="22" spans="1:47" x14ac:dyDescent="0.3">
      <c r="A22" s="33">
        <f t="shared" si="8"/>
        <v>14</v>
      </c>
      <c r="B22" s="126">
        <v>40320.53</v>
      </c>
      <c r="C22" s="127"/>
      <c r="D22" s="126">
        <f t="shared" si="0"/>
        <v>51134.496145999998</v>
      </c>
      <c r="E22" s="128">
        <f t="shared" si="1"/>
        <v>1267.5910487135566</v>
      </c>
      <c r="F22" s="126">
        <f t="shared" si="2"/>
        <v>4261.2080121666668</v>
      </c>
      <c r="G22" s="128">
        <f t="shared" si="3"/>
        <v>105.63258739279638</v>
      </c>
      <c r="H22" s="46">
        <f>'L4'!$H$10</f>
        <v>1609.3</v>
      </c>
      <c r="I22" s="46">
        <f>GEW!$E$12+($F22-GEW!$E$12)*SUM(Fasering!$D$5)</f>
        <v>1716.7792493333334</v>
      </c>
      <c r="J22" s="46">
        <f>GEW!$E$12+($F22-GEW!$E$12)*SUM(Fasering!$D$5:$D$6)</f>
        <v>2374.6761456267759</v>
      </c>
      <c r="K22" s="46">
        <f>GEW!$E$12+($F22-GEW!$E$12)*SUM(Fasering!$D$5:$D$7)</f>
        <v>2752.1522330831594</v>
      </c>
      <c r="L22" s="46">
        <f>GEW!$E$12+($F22-GEW!$E$12)*SUM(Fasering!$D$5:$D$8)</f>
        <v>3129.628320539543</v>
      </c>
      <c r="M22" s="46">
        <f>GEW!$E$12+($F22-GEW!$E$12)*SUM(Fasering!$D$5:$D$9)</f>
        <v>3507.1044079959265</v>
      </c>
      <c r="N22" s="46">
        <f>GEW!$E$12+($F22-GEW!$E$12)*SUM(Fasering!$D$5:$D$10)</f>
        <v>3883.7319247102832</v>
      </c>
      <c r="O22" s="76">
        <f>GEW!$E$12+($F22-GEW!$E$12)*SUM(Fasering!$D$5:$D$11)</f>
        <v>4261.2080121666668</v>
      </c>
      <c r="P22" s="126">
        <f t="shared" si="4"/>
        <v>0</v>
      </c>
      <c r="Q22" s="128">
        <f t="shared" si="5"/>
        <v>0</v>
      </c>
      <c r="R22" s="46">
        <f>$P22*SUM(Fasering!$D$5)</f>
        <v>0</v>
      </c>
      <c r="S22" s="46">
        <f>$P22*SUM(Fasering!$D$5:$D$6)</f>
        <v>0</v>
      </c>
      <c r="T22" s="46">
        <f>$P22*SUM(Fasering!$D$5:$D$7)</f>
        <v>0</v>
      </c>
      <c r="U22" s="46">
        <f>$P22*SUM(Fasering!$D$5:$D$8)</f>
        <v>0</v>
      </c>
      <c r="V22" s="46">
        <f>$P22*SUM(Fasering!$D$5:$D$9)</f>
        <v>0</v>
      </c>
      <c r="W22" s="46">
        <f>$P22*SUM(Fasering!$D$5:$D$10)</f>
        <v>0</v>
      </c>
      <c r="X22" s="76">
        <f>$P22*SUM(Fasering!$D$5:$D$11)</f>
        <v>0</v>
      </c>
      <c r="Y22" s="126">
        <f t="shared" si="6"/>
        <v>0</v>
      </c>
      <c r="Z22" s="128">
        <f t="shared" si="7"/>
        <v>0</v>
      </c>
      <c r="AA22" s="75">
        <f>$Y22*SUM(Fasering!$D$5)</f>
        <v>0</v>
      </c>
      <c r="AB22" s="46">
        <f>$Y22*SUM(Fasering!$D$5:$D$6)</f>
        <v>0</v>
      </c>
      <c r="AC22" s="46">
        <f>$Y22*SUM(Fasering!$D$5:$D$7)</f>
        <v>0</v>
      </c>
      <c r="AD22" s="46">
        <f>$Y22*SUM(Fasering!$D$5:$D$8)</f>
        <v>0</v>
      </c>
      <c r="AE22" s="46">
        <f>$Y22*SUM(Fasering!$D$5:$D$9)</f>
        <v>0</v>
      </c>
      <c r="AF22" s="46">
        <f>$Y22*SUM(Fasering!$D$5:$D$10)</f>
        <v>0</v>
      </c>
      <c r="AG22" s="76">
        <f>$Y22*SUM(Fasering!$D$5:$D$11)</f>
        <v>0</v>
      </c>
      <c r="AH22" s="5">
        <f>($AK$2+(I22+R22)*12*7.57%)*SUM(Fasering!$D$5)</f>
        <v>0</v>
      </c>
      <c r="AI22" s="9">
        <f>($AK$2+(J22+S22)*12*7.57%)*SUM(Fasering!$D$5:$D$6)</f>
        <v>591.00312008167884</v>
      </c>
      <c r="AJ22" s="9">
        <f>($AK$2+(K22+T22)*12*7.57%)*SUM(Fasering!$D$5:$D$7)</f>
        <v>1069.6298859290287</v>
      </c>
      <c r="AK22" s="9">
        <f>($AK$2+(L22+U22)*12*7.57%)*SUM(Fasering!$D$5:$D$8)</f>
        <v>1649.9975845023239</v>
      </c>
      <c r="AL22" s="9">
        <f>($AK$2+(M22+V22)*12*7.57%)*SUM(Fasering!$D$5:$D$9)</f>
        <v>2332.1062158015643</v>
      </c>
      <c r="AM22" s="9">
        <f>($AK$2+(N22+W22)*12*7.57%)*SUM(Fasering!$D$5:$D$10)</f>
        <v>3114.0795763300266</v>
      </c>
      <c r="AN22" s="87">
        <f>($AK$2+(O22+X22)*12*7.57%)*SUM(Fasering!$D$5:$D$11)</f>
        <v>3999.4413582522006</v>
      </c>
      <c r="AO22" s="5">
        <f>($AK$2+(I22+AA22)*12*7.57%)*SUM(Fasering!$D$5)</f>
        <v>0</v>
      </c>
      <c r="AP22" s="9">
        <f>($AK$2+(J22+AB22)*12*7.57%)*SUM(Fasering!$D$5:$D$6)</f>
        <v>591.00312008167884</v>
      </c>
      <c r="AQ22" s="9">
        <f>($AK$2+(K22+AC22)*12*7.57%)*SUM(Fasering!$D$5:$D$7)</f>
        <v>1069.6298859290287</v>
      </c>
      <c r="AR22" s="9">
        <f>($AK$2+(L22+AD22)*12*7.57%)*SUM(Fasering!$D$5:$D$8)</f>
        <v>1649.9975845023239</v>
      </c>
      <c r="AS22" s="9">
        <f>($AK$2+(M22+AE22)*12*7.57%)*SUM(Fasering!$D$5:$D$9)</f>
        <v>2332.1062158015643</v>
      </c>
      <c r="AT22" s="9">
        <f>($AK$2+(N22+AF22)*12*7.57%)*SUM(Fasering!$D$5:$D$10)</f>
        <v>3114.0795763300266</v>
      </c>
      <c r="AU22" s="87">
        <f>($AK$2+(O22+AG22)*12*7.57%)*SUM(Fasering!$D$5:$D$11)</f>
        <v>3999.4413582522006</v>
      </c>
    </row>
    <row r="23" spans="1:47" x14ac:dyDescent="0.3">
      <c r="A23" s="33">
        <f t="shared" si="8"/>
        <v>15</v>
      </c>
      <c r="B23" s="126">
        <v>41652.03</v>
      </c>
      <c r="C23" s="127"/>
      <c r="D23" s="126">
        <f t="shared" si="0"/>
        <v>52823.104445999998</v>
      </c>
      <c r="E23" s="128">
        <f t="shared" si="1"/>
        <v>1309.4505550583913</v>
      </c>
      <c r="F23" s="126">
        <f t="shared" si="2"/>
        <v>4401.9253705000001</v>
      </c>
      <c r="G23" s="128">
        <f t="shared" si="3"/>
        <v>109.12087958819927</v>
      </c>
      <c r="H23" s="46">
        <f>'L4'!$H$10</f>
        <v>1609.3</v>
      </c>
      <c r="I23" s="46">
        <f>GEW!$E$12+($F23-GEW!$E$12)*SUM(Fasering!$D$5)</f>
        <v>1716.7792493333334</v>
      </c>
      <c r="J23" s="46">
        <f>GEW!$E$12+($F23-GEW!$E$12)*SUM(Fasering!$D$5:$D$6)</f>
        <v>2411.0605454002725</v>
      </c>
      <c r="K23" s="46">
        <f>GEW!$E$12+($F23-GEW!$E$12)*SUM(Fasering!$D$5:$D$7)</f>
        <v>2809.4126104578982</v>
      </c>
      <c r="L23" s="46">
        <f>GEW!$E$12+($F23-GEW!$E$12)*SUM(Fasering!$D$5:$D$8)</f>
        <v>3207.7646755155238</v>
      </c>
      <c r="M23" s="46">
        <f>GEW!$E$12+($F23-GEW!$E$12)*SUM(Fasering!$D$5:$D$9)</f>
        <v>3606.1167405731494</v>
      </c>
      <c r="N23" s="46">
        <f>GEW!$E$12+($F23-GEW!$E$12)*SUM(Fasering!$D$5:$D$10)</f>
        <v>4003.5733054423745</v>
      </c>
      <c r="O23" s="76">
        <f>GEW!$E$12+($F23-GEW!$E$12)*SUM(Fasering!$D$5:$D$11)</f>
        <v>4401.9253705000001</v>
      </c>
      <c r="P23" s="126">
        <f t="shared" si="4"/>
        <v>0</v>
      </c>
      <c r="Q23" s="128">
        <f t="shared" si="5"/>
        <v>0</v>
      </c>
      <c r="R23" s="46">
        <f>$P23*SUM(Fasering!$D$5)</f>
        <v>0</v>
      </c>
      <c r="S23" s="46">
        <f>$P23*SUM(Fasering!$D$5:$D$6)</f>
        <v>0</v>
      </c>
      <c r="T23" s="46">
        <f>$P23*SUM(Fasering!$D$5:$D$7)</f>
        <v>0</v>
      </c>
      <c r="U23" s="46">
        <f>$P23*SUM(Fasering!$D$5:$D$8)</f>
        <v>0</v>
      </c>
      <c r="V23" s="46">
        <f>$P23*SUM(Fasering!$D$5:$D$9)</f>
        <v>0</v>
      </c>
      <c r="W23" s="46">
        <f>$P23*SUM(Fasering!$D$5:$D$10)</f>
        <v>0</v>
      </c>
      <c r="X23" s="76">
        <f>$P23*SUM(Fasering!$D$5:$D$11)</f>
        <v>0</v>
      </c>
      <c r="Y23" s="126">
        <f t="shared" si="6"/>
        <v>0</v>
      </c>
      <c r="Z23" s="128">
        <f t="shared" si="7"/>
        <v>0</v>
      </c>
      <c r="AA23" s="75">
        <f>$Y23*SUM(Fasering!$D$5)</f>
        <v>0</v>
      </c>
      <c r="AB23" s="46">
        <f>$Y23*SUM(Fasering!$D$5:$D$6)</f>
        <v>0</v>
      </c>
      <c r="AC23" s="46">
        <f>$Y23*SUM(Fasering!$D$5:$D$7)</f>
        <v>0</v>
      </c>
      <c r="AD23" s="46">
        <f>$Y23*SUM(Fasering!$D$5:$D$8)</f>
        <v>0</v>
      </c>
      <c r="AE23" s="46">
        <f>$Y23*SUM(Fasering!$D$5:$D$9)</f>
        <v>0</v>
      </c>
      <c r="AF23" s="46">
        <f>$Y23*SUM(Fasering!$D$5:$D$10)</f>
        <v>0</v>
      </c>
      <c r="AG23" s="76">
        <f>$Y23*SUM(Fasering!$D$5:$D$11)</f>
        <v>0</v>
      </c>
      <c r="AH23" s="5">
        <f>($AK$2+(I23+R23)*12*7.57%)*SUM(Fasering!$D$5)</f>
        <v>0</v>
      </c>
      <c r="AI23" s="9">
        <f>($AK$2+(J23+S23)*12*7.57%)*SUM(Fasering!$D$5:$D$6)</f>
        <v>599.54906091390353</v>
      </c>
      <c r="AJ23" s="9">
        <f>($AK$2+(K23+T23)*12*7.57%)*SUM(Fasering!$D$5:$D$7)</f>
        <v>1090.7958407019721</v>
      </c>
      <c r="AK23" s="9">
        <f>($AK$2+(L23+U23)*12*7.57%)*SUM(Fasering!$D$5:$D$8)</f>
        <v>1689.4102445569615</v>
      </c>
      <c r="AL23" s="9">
        <f>($AK$2+(M23+V23)*12*7.57%)*SUM(Fasering!$D$5:$D$9)</f>
        <v>2395.3922724788717</v>
      </c>
      <c r="AM23" s="9">
        <f>($AK$2+(N23+W23)*12*7.57%)*SUM(Fasering!$D$5:$D$10)</f>
        <v>3206.7930942045778</v>
      </c>
      <c r="AN23" s="87">
        <f>($AK$2+(O23+X23)*12*7.57%)*SUM(Fasering!$D$5:$D$11)</f>
        <v>4127.2690065622</v>
      </c>
      <c r="AO23" s="5">
        <f>($AK$2+(I23+AA23)*12*7.57%)*SUM(Fasering!$D$5)</f>
        <v>0</v>
      </c>
      <c r="AP23" s="9">
        <f>($AK$2+(J23+AB23)*12*7.57%)*SUM(Fasering!$D$5:$D$6)</f>
        <v>599.54906091390353</v>
      </c>
      <c r="AQ23" s="9">
        <f>($AK$2+(K23+AC23)*12*7.57%)*SUM(Fasering!$D$5:$D$7)</f>
        <v>1090.7958407019721</v>
      </c>
      <c r="AR23" s="9">
        <f>($AK$2+(L23+AD23)*12*7.57%)*SUM(Fasering!$D$5:$D$8)</f>
        <v>1689.4102445569615</v>
      </c>
      <c r="AS23" s="9">
        <f>($AK$2+(M23+AE23)*12*7.57%)*SUM(Fasering!$D$5:$D$9)</f>
        <v>2395.3922724788717</v>
      </c>
      <c r="AT23" s="9">
        <f>($AK$2+(N23+AF23)*12*7.57%)*SUM(Fasering!$D$5:$D$10)</f>
        <v>3206.7930942045778</v>
      </c>
      <c r="AU23" s="87">
        <f>($AK$2+(O23+AG23)*12*7.57%)*SUM(Fasering!$D$5:$D$11)</f>
        <v>4127.2690065622</v>
      </c>
    </row>
    <row r="24" spans="1:47" x14ac:dyDescent="0.3">
      <c r="A24" s="33">
        <f t="shared" si="8"/>
        <v>16</v>
      </c>
      <c r="B24" s="126">
        <v>41652.03</v>
      </c>
      <c r="C24" s="127"/>
      <c r="D24" s="126">
        <f t="shared" si="0"/>
        <v>52823.104445999998</v>
      </c>
      <c r="E24" s="128">
        <f t="shared" si="1"/>
        <v>1309.4505550583913</v>
      </c>
      <c r="F24" s="126">
        <f t="shared" si="2"/>
        <v>4401.9253705000001</v>
      </c>
      <c r="G24" s="128">
        <f t="shared" si="3"/>
        <v>109.12087958819927</v>
      </c>
      <c r="H24" s="46">
        <f>'L4'!$H$10</f>
        <v>1609.3</v>
      </c>
      <c r="I24" s="46">
        <f>GEW!$E$12+($F24-GEW!$E$12)*SUM(Fasering!$D$5)</f>
        <v>1716.7792493333334</v>
      </c>
      <c r="J24" s="46">
        <f>GEW!$E$12+($F24-GEW!$E$12)*SUM(Fasering!$D$5:$D$6)</f>
        <v>2411.0605454002725</v>
      </c>
      <c r="K24" s="46">
        <f>GEW!$E$12+($F24-GEW!$E$12)*SUM(Fasering!$D$5:$D$7)</f>
        <v>2809.4126104578982</v>
      </c>
      <c r="L24" s="46">
        <f>GEW!$E$12+($F24-GEW!$E$12)*SUM(Fasering!$D$5:$D$8)</f>
        <v>3207.7646755155238</v>
      </c>
      <c r="M24" s="46">
        <f>GEW!$E$12+($F24-GEW!$E$12)*SUM(Fasering!$D$5:$D$9)</f>
        <v>3606.1167405731494</v>
      </c>
      <c r="N24" s="46">
        <f>GEW!$E$12+($F24-GEW!$E$12)*SUM(Fasering!$D$5:$D$10)</f>
        <v>4003.5733054423745</v>
      </c>
      <c r="O24" s="76">
        <f>GEW!$E$12+($F24-GEW!$E$12)*SUM(Fasering!$D$5:$D$11)</f>
        <v>4401.9253705000001</v>
      </c>
      <c r="P24" s="126">
        <f t="shared" si="4"/>
        <v>0</v>
      </c>
      <c r="Q24" s="128">
        <f t="shared" si="5"/>
        <v>0</v>
      </c>
      <c r="R24" s="46">
        <f>$P24*SUM(Fasering!$D$5)</f>
        <v>0</v>
      </c>
      <c r="S24" s="46">
        <f>$P24*SUM(Fasering!$D$5:$D$6)</f>
        <v>0</v>
      </c>
      <c r="T24" s="46">
        <f>$P24*SUM(Fasering!$D$5:$D$7)</f>
        <v>0</v>
      </c>
      <c r="U24" s="46">
        <f>$P24*SUM(Fasering!$D$5:$D$8)</f>
        <v>0</v>
      </c>
      <c r="V24" s="46">
        <f>$P24*SUM(Fasering!$D$5:$D$9)</f>
        <v>0</v>
      </c>
      <c r="W24" s="46">
        <f>$P24*SUM(Fasering!$D$5:$D$10)</f>
        <v>0</v>
      </c>
      <c r="X24" s="76">
        <f>$P24*SUM(Fasering!$D$5:$D$11)</f>
        <v>0</v>
      </c>
      <c r="Y24" s="126">
        <f t="shared" si="6"/>
        <v>0</v>
      </c>
      <c r="Z24" s="128">
        <f t="shared" si="7"/>
        <v>0</v>
      </c>
      <c r="AA24" s="75">
        <f>$Y24*SUM(Fasering!$D$5)</f>
        <v>0</v>
      </c>
      <c r="AB24" s="46">
        <f>$Y24*SUM(Fasering!$D$5:$D$6)</f>
        <v>0</v>
      </c>
      <c r="AC24" s="46">
        <f>$Y24*SUM(Fasering!$D$5:$D$7)</f>
        <v>0</v>
      </c>
      <c r="AD24" s="46">
        <f>$Y24*SUM(Fasering!$D$5:$D$8)</f>
        <v>0</v>
      </c>
      <c r="AE24" s="46">
        <f>$Y24*SUM(Fasering!$D$5:$D$9)</f>
        <v>0</v>
      </c>
      <c r="AF24" s="46">
        <f>$Y24*SUM(Fasering!$D$5:$D$10)</f>
        <v>0</v>
      </c>
      <c r="AG24" s="76">
        <f>$Y24*SUM(Fasering!$D$5:$D$11)</f>
        <v>0</v>
      </c>
      <c r="AH24" s="5">
        <f>($AK$2+(I24+R24)*12*7.57%)*SUM(Fasering!$D$5)</f>
        <v>0</v>
      </c>
      <c r="AI24" s="9">
        <f>($AK$2+(J24+S24)*12*7.57%)*SUM(Fasering!$D$5:$D$6)</f>
        <v>599.54906091390353</v>
      </c>
      <c r="AJ24" s="9">
        <f>($AK$2+(K24+T24)*12*7.57%)*SUM(Fasering!$D$5:$D$7)</f>
        <v>1090.7958407019721</v>
      </c>
      <c r="AK24" s="9">
        <f>($AK$2+(L24+U24)*12*7.57%)*SUM(Fasering!$D$5:$D$8)</f>
        <v>1689.4102445569615</v>
      </c>
      <c r="AL24" s="9">
        <f>($AK$2+(M24+V24)*12*7.57%)*SUM(Fasering!$D$5:$D$9)</f>
        <v>2395.3922724788717</v>
      </c>
      <c r="AM24" s="9">
        <f>($AK$2+(N24+W24)*12*7.57%)*SUM(Fasering!$D$5:$D$10)</f>
        <v>3206.7930942045778</v>
      </c>
      <c r="AN24" s="87">
        <f>($AK$2+(O24+X24)*12*7.57%)*SUM(Fasering!$D$5:$D$11)</f>
        <v>4127.2690065622</v>
      </c>
      <c r="AO24" s="5">
        <f>($AK$2+(I24+AA24)*12*7.57%)*SUM(Fasering!$D$5)</f>
        <v>0</v>
      </c>
      <c r="AP24" s="9">
        <f>($AK$2+(J24+AB24)*12*7.57%)*SUM(Fasering!$D$5:$D$6)</f>
        <v>599.54906091390353</v>
      </c>
      <c r="AQ24" s="9">
        <f>($AK$2+(K24+AC24)*12*7.57%)*SUM(Fasering!$D$5:$D$7)</f>
        <v>1090.7958407019721</v>
      </c>
      <c r="AR24" s="9">
        <f>($AK$2+(L24+AD24)*12*7.57%)*SUM(Fasering!$D$5:$D$8)</f>
        <v>1689.4102445569615</v>
      </c>
      <c r="AS24" s="9">
        <f>($AK$2+(M24+AE24)*12*7.57%)*SUM(Fasering!$D$5:$D$9)</f>
        <v>2395.3922724788717</v>
      </c>
      <c r="AT24" s="9">
        <f>($AK$2+(N24+AF24)*12*7.57%)*SUM(Fasering!$D$5:$D$10)</f>
        <v>3206.7930942045778</v>
      </c>
      <c r="AU24" s="87">
        <f>($AK$2+(O24+AG24)*12*7.57%)*SUM(Fasering!$D$5:$D$11)</f>
        <v>4127.2690065622</v>
      </c>
    </row>
    <row r="25" spans="1:47" x14ac:dyDescent="0.3">
      <c r="A25" s="33">
        <f t="shared" si="8"/>
        <v>17</v>
      </c>
      <c r="B25" s="126">
        <v>42983.94</v>
      </c>
      <c r="C25" s="127"/>
      <c r="D25" s="126">
        <f t="shared" si="0"/>
        <v>54512.232708000003</v>
      </c>
      <c r="E25" s="128">
        <f t="shared" si="1"/>
        <v>1351.3229509245189</v>
      </c>
      <c r="F25" s="126">
        <f t="shared" si="2"/>
        <v>4542.6860590000006</v>
      </c>
      <c r="G25" s="128">
        <f t="shared" si="3"/>
        <v>112.61024591037659</v>
      </c>
      <c r="H25" s="46">
        <f>'L4'!$H$10</f>
        <v>1609.3</v>
      </c>
      <c r="I25" s="46">
        <f>GEW!$E$12+($F25-GEW!$E$12)*SUM(Fasering!$D$5)</f>
        <v>1716.7792493333334</v>
      </c>
      <c r="J25" s="46">
        <f>GEW!$E$12+($F25-GEW!$E$12)*SUM(Fasering!$D$5:$D$6)</f>
        <v>2447.4561487816609</v>
      </c>
      <c r="K25" s="46">
        <f>GEW!$E$12+($F25-GEW!$E$12)*SUM(Fasering!$D$5:$D$7)</f>
        <v>2866.6906196424188</v>
      </c>
      <c r="L25" s="46">
        <f>GEW!$E$12+($F25-GEW!$E$12)*SUM(Fasering!$D$5:$D$8)</f>
        <v>3285.9250905031763</v>
      </c>
      <c r="M25" s="46">
        <f>GEW!$E$12+($F25-GEW!$E$12)*SUM(Fasering!$D$5:$D$9)</f>
        <v>3705.1595613639338</v>
      </c>
      <c r="N25" s="46">
        <f>GEW!$E$12+($F25-GEW!$E$12)*SUM(Fasering!$D$5:$D$10)</f>
        <v>4123.4515881392426</v>
      </c>
      <c r="O25" s="76">
        <f>GEW!$E$12+($F25-GEW!$E$12)*SUM(Fasering!$D$5:$D$11)</f>
        <v>4542.6860590000006</v>
      </c>
      <c r="P25" s="126">
        <f t="shared" si="4"/>
        <v>0</v>
      </c>
      <c r="Q25" s="128">
        <f t="shared" si="5"/>
        <v>0</v>
      </c>
      <c r="R25" s="46">
        <f>$P25*SUM(Fasering!$D$5)</f>
        <v>0</v>
      </c>
      <c r="S25" s="46">
        <f>$P25*SUM(Fasering!$D$5:$D$6)</f>
        <v>0</v>
      </c>
      <c r="T25" s="46">
        <f>$P25*SUM(Fasering!$D$5:$D$7)</f>
        <v>0</v>
      </c>
      <c r="U25" s="46">
        <f>$P25*SUM(Fasering!$D$5:$D$8)</f>
        <v>0</v>
      </c>
      <c r="V25" s="46">
        <f>$P25*SUM(Fasering!$D$5:$D$9)</f>
        <v>0</v>
      </c>
      <c r="W25" s="46">
        <f>$P25*SUM(Fasering!$D$5:$D$10)</f>
        <v>0</v>
      </c>
      <c r="X25" s="76">
        <f>$P25*SUM(Fasering!$D$5:$D$11)</f>
        <v>0</v>
      </c>
      <c r="Y25" s="126">
        <f t="shared" si="6"/>
        <v>0</v>
      </c>
      <c r="Z25" s="128">
        <f t="shared" si="7"/>
        <v>0</v>
      </c>
      <c r="AA25" s="75">
        <f>$Y25*SUM(Fasering!$D$5)</f>
        <v>0</v>
      </c>
      <c r="AB25" s="46">
        <f>$Y25*SUM(Fasering!$D$5:$D$6)</f>
        <v>0</v>
      </c>
      <c r="AC25" s="46">
        <f>$Y25*SUM(Fasering!$D$5:$D$7)</f>
        <v>0</v>
      </c>
      <c r="AD25" s="46">
        <f>$Y25*SUM(Fasering!$D$5:$D$8)</f>
        <v>0</v>
      </c>
      <c r="AE25" s="46">
        <f>$Y25*SUM(Fasering!$D$5:$D$9)</f>
        <v>0</v>
      </c>
      <c r="AF25" s="46">
        <f>$Y25*SUM(Fasering!$D$5:$D$10)</f>
        <v>0</v>
      </c>
      <c r="AG25" s="76">
        <f>$Y25*SUM(Fasering!$D$5:$D$11)</f>
        <v>0</v>
      </c>
      <c r="AH25" s="5">
        <f>($AK$2+(I25+R25)*12*7.57%)*SUM(Fasering!$D$5)</f>
        <v>0</v>
      </c>
      <c r="AI25" s="9">
        <f>($AK$2+(J25+S25)*12*7.57%)*SUM(Fasering!$D$5:$D$6)</f>
        <v>608.09763324124015</v>
      </c>
      <c r="AJ25" s="9">
        <f>($AK$2+(K25+T25)*12*7.57%)*SUM(Fasering!$D$5:$D$7)</f>
        <v>1111.9683129675605</v>
      </c>
      <c r="AK25" s="9">
        <f>($AK$2+(L25+U25)*12*7.57%)*SUM(Fasering!$D$5:$D$8)</f>
        <v>1728.8350406916761</v>
      </c>
      <c r="AL25" s="9">
        <f>($AK$2+(M25+V25)*12*7.57%)*SUM(Fasering!$D$5:$D$9)</f>
        <v>2458.6978164135871</v>
      </c>
      <c r="AM25" s="9">
        <f>($AK$2+(N25+W25)*12*7.57%)*SUM(Fasering!$D$5:$D$10)</f>
        <v>3299.5351607402849</v>
      </c>
      <c r="AN25" s="87">
        <f>($AK$2+(O25+X25)*12*7.57%)*SUM(Fasering!$D$5:$D$11)</f>
        <v>4255.1360159956012</v>
      </c>
      <c r="AO25" s="5">
        <f>($AK$2+(I25+AA25)*12*7.57%)*SUM(Fasering!$D$5)</f>
        <v>0</v>
      </c>
      <c r="AP25" s="9">
        <f>($AK$2+(J25+AB25)*12*7.57%)*SUM(Fasering!$D$5:$D$6)</f>
        <v>608.09763324124015</v>
      </c>
      <c r="AQ25" s="9">
        <f>($AK$2+(K25+AC25)*12*7.57%)*SUM(Fasering!$D$5:$D$7)</f>
        <v>1111.9683129675605</v>
      </c>
      <c r="AR25" s="9">
        <f>($AK$2+(L25+AD25)*12*7.57%)*SUM(Fasering!$D$5:$D$8)</f>
        <v>1728.8350406916761</v>
      </c>
      <c r="AS25" s="9">
        <f>($AK$2+(M25+AE25)*12*7.57%)*SUM(Fasering!$D$5:$D$9)</f>
        <v>2458.6978164135871</v>
      </c>
      <c r="AT25" s="9">
        <f>($AK$2+(N25+AF25)*12*7.57%)*SUM(Fasering!$D$5:$D$10)</f>
        <v>3299.5351607402849</v>
      </c>
      <c r="AU25" s="87">
        <f>($AK$2+(O25+AG25)*12*7.57%)*SUM(Fasering!$D$5:$D$11)</f>
        <v>4255.1360159956012</v>
      </c>
    </row>
    <row r="26" spans="1:47" x14ac:dyDescent="0.3">
      <c r="A26" s="33">
        <f t="shared" si="8"/>
        <v>18</v>
      </c>
      <c r="B26" s="126">
        <v>42983.94</v>
      </c>
      <c r="C26" s="127"/>
      <c r="D26" s="126">
        <f t="shared" si="0"/>
        <v>54512.232708000003</v>
      </c>
      <c r="E26" s="128">
        <f t="shared" si="1"/>
        <v>1351.3229509245189</v>
      </c>
      <c r="F26" s="126">
        <f t="shared" si="2"/>
        <v>4542.6860590000006</v>
      </c>
      <c r="G26" s="128">
        <f t="shared" si="3"/>
        <v>112.61024591037659</v>
      </c>
      <c r="H26" s="46">
        <f>'L4'!$H$10</f>
        <v>1609.3</v>
      </c>
      <c r="I26" s="46">
        <f>GEW!$E$12+($F26-GEW!$E$12)*SUM(Fasering!$D$5)</f>
        <v>1716.7792493333334</v>
      </c>
      <c r="J26" s="46">
        <f>GEW!$E$12+($F26-GEW!$E$12)*SUM(Fasering!$D$5:$D$6)</f>
        <v>2447.4561487816609</v>
      </c>
      <c r="K26" s="46">
        <f>GEW!$E$12+($F26-GEW!$E$12)*SUM(Fasering!$D$5:$D$7)</f>
        <v>2866.6906196424188</v>
      </c>
      <c r="L26" s="46">
        <f>GEW!$E$12+($F26-GEW!$E$12)*SUM(Fasering!$D$5:$D$8)</f>
        <v>3285.9250905031763</v>
      </c>
      <c r="M26" s="46">
        <f>GEW!$E$12+($F26-GEW!$E$12)*SUM(Fasering!$D$5:$D$9)</f>
        <v>3705.1595613639338</v>
      </c>
      <c r="N26" s="46">
        <f>GEW!$E$12+($F26-GEW!$E$12)*SUM(Fasering!$D$5:$D$10)</f>
        <v>4123.4515881392426</v>
      </c>
      <c r="O26" s="76">
        <f>GEW!$E$12+($F26-GEW!$E$12)*SUM(Fasering!$D$5:$D$11)</f>
        <v>4542.6860590000006</v>
      </c>
      <c r="P26" s="126">
        <f t="shared" si="4"/>
        <v>0</v>
      </c>
      <c r="Q26" s="128">
        <f t="shared" si="5"/>
        <v>0</v>
      </c>
      <c r="R26" s="46">
        <f>$P26*SUM(Fasering!$D$5)</f>
        <v>0</v>
      </c>
      <c r="S26" s="46">
        <f>$P26*SUM(Fasering!$D$5:$D$6)</f>
        <v>0</v>
      </c>
      <c r="T26" s="46">
        <f>$P26*SUM(Fasering!$D$5:$D$7)</f>
        <v>0</v>
      </c>
      <c r="U26" s="46">
        <f>$P26*SUM(Fasering!$D$5:$D$8)</f>
        <v>0</v>
      </c>
      <c r="V26" s="46">
        <f>$P26*SUM(Fasering!$D$5:$D$9)</f>
        <v>0</v>
      </c>
      <c r="W26" s="46">
        <f>$P26*SUM(Fasering!$D$5:$D$10)</f>
        <v>0</v>
      </c>
      <c r="X26" s="76">
        <f>$P26*SUM(Fasering!$D$5:$D$11)</f>
        <v>0</v>
      </c>
      <c r="Y26" s="126">
        <f t="shared" si="6"/>
        <v>0</v>
      </c>
      <c r="Z26" s="128">
        <f t="shared" si="7"/>
        <v>0</v>
      </c>
      <c r="AA26" s="75">
        <f>$Y26*SUM(Fasering!$D$5)</f>
        <v>0</v>
      </c>
      <c r="AB26" s="46">
        <f>$Y26*SUM(Fasering!$D$5:$D$6)</f>
        <v>0</v>
      </c>
      <c r="AC26" s="46">
        <f>$Y26*SUM(Fasering!$D$5:$D$7)</f>
        <v>0</v>
      </c>
      <c r="AD26" s="46">
        <f>$Y26*SUM(Fasering!$D$5:$D$8)</f>
        <v>0</v>
      </c>
      <c r="AE26" s="46">
        <f>$Y26*SUM(Fasering!$D$5:$D$9)</f>
        <v>0</v>
      </c>
      <c r="AF26" s="46">
        <f>$Y26*SUM(Fasering!$D$5:$D$10)</f>
        <v>0</v>
      </c>
      <c r="AG26" s="76">
        <f>$Y26*SUM(Fasering!$D$5:$D$11)</f>
        <v>0</v>
      </c>
      <c r="AH26" s="5">
        <f>($AK$2+(I26+R26)*12*7.57%)*SUM(Fasering!$D$5)</f>
        <v>0</v>
      </c>
      <c r="AI26" s="9">
        <f>($AK$2+(J26+S26)*12*7.57%)*SUM(Fasering!$D$5:$D$6)</f>
        <v>608.09763324124015</v>
      </c>
      <c r="AJ26" s="9">
        <f>($AK$2+(K26+T26)*12*7.57%)*SUM(Fasering!$D$5:$D$7)</f>
        <v>1111.9683129675605</v>
      </c>
      <c r="AK26" s="9">
        <f>($AK$2+(L26+U26)*12*7.57%)*SUM(Fasering!$D$5:$D$8)</f>
        <v>1728.8350406916761</v>
      </c>
      <c r="AL26" s="9">
        <f>($AK$2+(M26+V26)*12*7.57%)*SUM(Fasering!$D$5:$D$9)</f>
        <v>2458.6978164135871</v>
      </c>
      <c r="AM26" s="9">
        <f>($AK$2+(N26+W26)*12*7.57%)*SUM(Fasering!$D$5:$D$10)</f>
        <v>3299.5351607402849</v>
      </c>
      <c r="AN26" s="87">
        <f>($AK$2+(O26+X26)*12*7.57%)*SUM(Fasering!$D$5:$D$11)</f>
        <v>4255.1360159956012</v>
      </c>
      <c r="AO26" s="5">
        <f>($AK$2+(I26+AA26)*12*7.57%)*SUM(Fasering!$D$5)</f>
        <v>0</v>
      </c>
      <c r="AP26" s="9">
        <f>($AK$2+(J26+AB26)*12*7.57%)*SUM(Fasering!$D$5:$D$6)</f>
        <v>608.09763324124015</v>
      </c>
      <c r="AQ26" s="9">
        <f>($AK$2+(K26+AC26)*12*7.57%)*SUM(Fasering!$D$5:$D$7)</f>
        <v>1111.9683129675605</v>
      </c>
      <c r="AR26" s="9">
        <f>($AK$2+(L26+AD26)*12*7.57%)*SUM(Fasering!$D$5:$D$8)</f>
        <v>1728.8350406916761</v>
      </c>
      <c r="AS26" s="9">
        <f>($AK$2+(M26+AE26)*12*7.57%)*SUM(Fasering!$D$5:$D$9)</f>
        <v>2458.6978164135871</v>
      </c>
      <c r="AT26" s="9">
        <f>($AK$2+(N26+AF26)*12*7.57%)*SUM(Fasering!$D$5:$D$10)</f>
        <v>3299.5351607402849</v>
      </c>
      <c r="AU26" s="87">
        <f>($AK$2+(O26+AG26)*12*7.57%)*SUM(Fasering!$D$5:$D$11)</f>
        <v>4255.1360159956012</v>
      </c>
    </row>
    <row r="27" spans="1:47" x14ac:dyDescent="0.3">
      <c r="A27" s="33">
        <f t="shared" si="8"/>
        <v>19</v>
      </c>
      <c r="B27" s="126">
        <v>44315.839999999997</v>
      </c>
      <c r="C27" s="127"/>
      <c r="D27" s="126">
        <f t="shared" si="0"/>
        <v>56201.348287999994</v>
      </c>
      <c r="E27" s="128">
        <f t="shared" si="1"/>
        <v>1393.1950324120783</v>
      </c>
      <c r="F27" s="126">
        <f t="shared" si="2"/>
        <v>4683.4456906666665</v>
      </c>
      <c r="G27" s="128">
        <f t="shared" si="3"/>
        <v>116.09958603433986</v>
      </c>
      <c r="H27" s="46">
        <f>'L4'!$H$10</f>
        <v>1609.3</v>
      </c>
      <c r="I27" s="46">
        <f>GEW!$E$12+($F27-GEW!$E$12)*SUM(Fasering!$D$5)</f>
        <v>1716.7792493333334</v>
      </c>
      <c r="J27" s="46">
        <f>GEW!$E$12+($F27-GEW!$E$12)*SUM(Fasering!$D$5:$D$6)</f>
        <v>2483.8514789043197</v>
      </c>
      <c r="K27" s="46">
        <f>GEW!$E$12+($F27-GEW!$E$12)*SUM(Fasering!$D$5:$D$7)</f>
        <v>2923.9681987827971</v>
      </c>
      <c r="L27" s="46">
        <f>GEW!$E$12+($F27-GEW!$E$12)*SUM(Fasering!$D$5:$D$8)</f>
        <v>3364.084918661275</v>
      </c>
      <c r="M27" s="46">
        <f>GEW!$E$12+($F27-GEW!$E$12)*SUM(Fasering!$D$5:$D$9)</f>
        <v>3804.2016385397528</v>
      </c>
      <c r="N27" s="46">
        <f>GEW!$E$12+($F27-GEW!$E$12)*SUM(Fasering!$D$5:$D$10)</f>
        <v>4243.3289707881886</v>
      </c>
      <c r="O27" s="76">
        <f>GEW!$E$12+($F27-GEW!$E$12)*SUM(Fasering!$D$5:$D$11)</f>
        <v>4683.4456906666665</v>
      </c>
      <c r="P27" s="126">
        <f t="shared" si="4"/>
        <v>0</v>
      </c>
      <c r="Q27" s="128">
        <f t="shared" si="5"/>
        <v>0</v>
      </c>
      <c r="R27" s="46">
        <f>$P27*SUM(Fasering!$D$5)</f>
        <v>0</v>
      </c>
      <c r="S27" s="46">
        <f>$P27*SUM(Fasering!$D$5:$D$6)</f>
        <v>0</v>
      </c>
      <c r="T27" s="46">
        <f>$P27*SUM(Fasering!$D$5:$D$7)</f>
        <v>0</v>
      </c>
      <c r="U27" s="46">
        <f>$P27*SUM(Fasering!$D$5:$D$8)</f>
        <v>0</v>
      </c>
      <c r="V27" s="46">
        <f>$P27*SUM(Fasering!$D$5:$D$9)</f>
        <v>0</v>
      </c>
      <c r="W27" s="46">
        <f>$P27*SUM(Fasering!$D$5:$D$10)</f>
        <v>0</v>
      </c>
      <c r="X27" s="76">
        <f>$P27*SUM(Fasering!$D$5:$D$11)</f>
        <v>0</v>
      </c>
      <c r="Y27" s="126">
        <f t="shared" si="6"/>
        <v>0</v>
      </c>
      <c r="Z27" s="128">
        <f t="shared" si="7"/>
        <v>0</v>
      </c>
      <c r="AA27" s="75">
        <f>$Y27*SUM(Fasering!$D$5)</f>
        <v>0</v>
      </c>
      <c r="AB27" s="46">
        <f>$Y27*SUM(Fasering!$D$5:$D$6)</f>
        <v>0</v>
      </c>
      <c r="AC27" s="46">
        <f>$Y27*SUM(Fasering!$D$5:$D$7)</f>
        <v>0</v>
      </c>
      <c r="AD27" s="46">
        <f>$Y27*SUM(Fasering!$D$5:$D$8)</f>
        <v>0</v>
      </c>
      <c r="AE27" s="46">
        <f>$Y27*SUM(Fasering!$D$5:$D$9)</f>
        <v>0</v>
      </c>
      <c r="AF27" s="46">
        <f>$Y27*SUM(Fasering!$D$5:$D$10)</f>
        <v>0</v>
      </c>
      <c r="AG27" s="76">
        <f>$Y27*SUM(Fasering!$D$5:$D$11)</f>
        <v>0</v>
      </c>
      <c r="AH27" s="5">
        <f>($AK$2+(I27+R27)*12*7.57%)*SUM(Fasering!$D$5)</f>
        <v>0</v>
      </c>
      <c r="AI27" s="9">
        <f>($AK$2+(J27+S27)*12*7.57%)*SUM(Fasering!$D$5:$D$6)</f>
        <v>616.64614138576894</v>
      </c>
      <c r="AJ27" s="9">
        <f>($AK$2+(K27+T27)*12*7.57%)*SUM(Fasering!$D$5:$D$7)</f>
        <v>1133.1406262699134</v>
      </c>
      <c r="AK27" s="9">
        <f>($AK$2+(L27+U27)*12*7.57%)*SUM(Fasering!$D$5:$D$8)</f>
        <v>1768.2595408244372</v>
      </c>
      <c r="AL27" s="9">
        <f>($AK$2+(M27+V27)*12*7.57%)*SUM(Fasering!$D$5:$D$9)</f>
        <v>2522.0028850493409</v>
      </c>
      <c r="AM27" s="9">
        <f>($AK$2+(N27+W27)*12*7.57%)*SUM(Fasering!$D$5:$D$10)</f>
        <v>3392.2765309671831</v>
      </c>
      <c r="AN27" s="87">
        <f>($AK$2+(O27+X27)*12*7.57%)*SUM(Fasering!$D$5:$D$11)</f>
        <v>4383.0020654015998</v>
      </c>
      <c r="AO27" s="5">
        <f>($AK$2+(I27+AA27)*12*7.57%)*SUM(Fasering!$D$5)</f>
        <v>0</v>
      </c>
      <c r="AP27" s="9">
        <f>($AK$2+(J27+AB27)*12*7.57%)*SUM(Fasering!$D$5:$D$6)</f>
        <v>616.64614138576894</v>
      </c>
      <c r="AQ27" s="9">
        <f>($AK$2+(K27+AC27)*12*7.57%)*SUM(Fasering!$D$5:$D$7)</f>
        <v>1133.1406262699134</v>
      </c>
      <c r="AR27" s="9">
        <f>($AK$2+(L27+AD27)*12*7.57%)*SUM(Fasering!$D$5:$D$8)</f>
        <v>1768.2595408244372</v>
      </c>
      <c r="AS27" s="9">
        <f>($AK$2+(M27+AE27)*12*7.57%)*SUM(Fasering!$D$5:$D$9)</f>
        <v>2522.0028850493409</v>
      </c>
      <c r="AT27" s="9">
        <f>($AK$2+(N27+AF27)*12*7.57%)*SUM(Fasering!$D$5:$D$10)</f>
        <v>3392.2765309671831</v>
      </c>
      <c r="AU27" s="87">
        <f>($AK$2+(O27+AG27)*12*7.57%)*SUM(Fasering!$D$5:$D$11)</f>
        <v>4383.0020654015998</v>
      </c>
    </row>
    <row r="28" spans="1:47" x14ac:dyDescent="0.3">
      <c r="A28" s="33">
        <f t="shared" si="8"/>
        <v>20</v>
      </c>
      <c r="B28" s="126">
        <v>44315.839999999997</v>
      </c>
      <c r="C28" s="127"/>
      <c r="D28" s="126">
        <f t="shared" si="0"/>
        <v>56201.348287999994</v>
      </c>
      <c r="E28" s="128">
        <f t="shared" si="1"/>
        <v>1393.1950324120783</v>
      </c>
      <c r="F28" s="126">
        <f t="shared" si="2"/>
        <v>4683.4456906666665</v>
      </c>
      <c r="G28" s="128">
        <f t="shared" si="3"/>
        <v>116.09958603433986</v>
      </c>
      <c r="H28" s="46">
        <f>'L4'!$H$10</f>
        <v>1609.3</v>
      </c>
      <c r="I28" s="46">
        <f>GEW!$E$12+($F28-GEW!$E$12)*SUM(Fasering!$D$5)</f>
        <v>1716.7792493333334</v>
      </c>
      <c r="J28" s="46">
        <f>GEW!$E$12+($F28-GEW!$E$12)*SUM(Fasering!$D$5:$D$6)</f>
        <v>2483.8514789043197</v>
      </c>
      <c r="K28" s="46">
        <f>GEW!$E$12+($F28-GEW!$E$12)*SUM(Fasering!$D$5:$D$7)</f>
        <v>2923.9681987827971</v>
      </c>
      <c r="L28" s="46">
        <f>GEW!$E$12+($F28-GEW!$E$12)*SUM(Fasering!$D$5:$D$8)</f>
        <v>3364.084918661275</v>
      </c>
      <c r="M28" s="46">
        <f>GEW!$E$12+($F28-GEW!$E$12)*SUM(Fasering!$D$5:$D$9)</f>
        <v>3804.2016385397528</v>
      </c>
      <c r="N28" s="46">
        <f>GEW!$E$12+($F28-GEW!$E$12)*SUM(Fasering!$D$5:$D$10)</f>
        <v>4243.3289707881886</v>
      </c>
      <c r="O28" s="76">
        <f>GEW!$E$12+($F28-GEW!$E$12)*SUM(Fasering!$D$5:$D$11)</f>
        <v>4683.4456906666665</v>
      </c>
      <c r="P28" s="126">
        <f t="shared" si="4"/>
        <v>0</v>
      </c>
      <c r="Q28" s="128">
        <f t="shared" si="5"/>
        <v>0</v>
      </c>
      <c r="R28" s="46">
        <f>$P28*SUM(Fasering!$D$5)</f>
        <v>0</v>
      </c>
      <c r="S28" s="46">
        <f>$P28*SUM(Fasering!$D$5:$D$6)</f>
        <v>0</v>
      </c>
      <c r="T28" s="46">
        <f>$P28*SUM(Fasering!$D$5:$D$7)</f>
        <v>0</v>
      </c>
      <c r="U28" s="46">
        <f>$P28*SUM(Fasering!$D$5:$D$8)</f>
        <v>0</v>
      </c>
      <c r="V28" s="46">
        <f>$P28*SUM(Fasering!$D$5:$D$9)</f>
        <v>0</v>
      </c>
      <c r="W28" s="46">
        <f>$P28*SUM(Fasering!$D$5:$D$10)</f>
        <v>0</v>
      </c>
      <c r="X28" s="76">
        <f>$P28*SUM(Fasering!$D$5:$D$11)</f>
        <v>0</v>
      </c>
      <c r="Y28" s="126">
        <f t="shared" si="6"/>
        <v>0</v>
      </c>
      <c r="Z28" s="128">
        <f t="shared" si="7"/>
        <v>0</v>
      </c>
      <c r="AA28" s="75">
        <f>$Y28*SUM(Fasering!$D$5)</f>
        <v>0</v>
      </c>
      <c r="AB28" s="46">
        <f>$Y28*SUM(Fasering!$D$5:$D$6)</f>
        <v>0</v>
      </c>
      <c r="AC28" s="46">
        <f>$Y28*SUM(Fasering!$D$5:$D$7)</f>
        <v>0</v>
      </c>
      <c r="AD28" s="46">
        <f>$Y28*SUM(Fasering!$D$5:$D$8)</f>
        <v>0</v>
      </c>
      <c r="AE28" s="46">
        <f>$Y28*SUM(Fasering!$D$5:$D$9)</f>
        <v>0</v>
      </c>
      <c r="AF28" s="46">
        <f>$Y28*SUM(Fasering!$D$5:$D$10)</f>
        <v>0</v>
      </c>
      <c r="AG28" s="76">
        <f>$Y28*SUM(Fasering!$D$5:$D$11)</f>
        <v>0</v>
      </c>
      <c r="AH28" s="5">
        <f>($AK$2+(I28+R28)*12*7.57%)*SUM(Fasering!$D$5)</f>
        <v>0</v>
      </c>
      <c r="AI28" s="9">
        <f>($AK$2+(J28+S28)*12*7.57%)*SUM(Fasering!$D$5:$D$6)</f>
        <v>616.64614138576894</v>
      </c>
      <c r="AJ28" s="9">
        <f>($AK$2+(K28+T28)*12*7.57%)*SUM(Fasering!$D$5:$D$7)</f>
        <v>1133.1406262699134</v>
      </c>
      <c r="AK28" s="9">
        <f>($AK$2+(L28+U28)*12*7.57%)*SUM(Fasering!$D$5:$D$8)</f>
        <v>1768.2595408244372</v>
      </c>
      <c r="AL28" s="9">
        <f>($AK$2+(M28+V28)*12*7.57%)*SUM(Fasering!$D$5:$D$9)</f>
        <v>2522.0028850493409</v>
      </c>
      <c r="AM28" s="9">
        <f>($AK$2+(N28+W28)*12*7.57%)*SUM(Fasering!$D$5:$D$10)</f>
        <v>3392.2765309671831</v>
      </c>
      <c r="AN28" s="87">
        <f>($AK$2+(O28+X28)*12*7.57%)*SUM(Fasering!$D$5:$D$11)</f>
        <v>4383.0020654015998</v>
      </c>
      <c r="AO28" s="5">
        <f>($AK$2+(I28+AA28)*12*7.57%)*SUM(Fasering!$D$5)</f>
        <v>0</v>
      </c>
      <c r="AP28" s="9">
        <f>($AK$2+(J28+AB28)*12*7.57%)*SUM(Fasering!$D$5:$D$6)</f>
        <v>616.64614138576894</v>
      </c>
      <c r="AQ28" s="9">
        <f>($AK$2+(K28+AC28)*12*7.57%)*SUM(Fasering!$D$5:$D$7)</f>
        <v>1133.1406262699134</v>
      </c>
      <c r="AR28" s="9">
        <f>($AK$2+(L28+AD28)*12*7.57%)*SUM(Fasering!$D$5:$D$8)</f>
        <v>1768.2595408244372</v>
      </c>
      <c r="AS28" s="9">
        <f>($AK$2+(M28+AE28)*12*7.57%)*SUM(Fasering!$D$5:$D$9)</f>
        <v>2522.0028850493409</v>
      </c>
      <c r="AT28" s="9">
        <f>($AK$2+(N28+AF28)*12*7.57%)*SUM(Fasering!$D$5:$D$10)</f>
        <v>3392.2765309671831</v>
      </c>
      <c r="AU28" s="87">
        <f>($AK$2+(O28+AG28)*12*7.57%)*SUM(Fasering!$D$5:$D$11)</f>
        <v>4383.0020654015998</v>
      </c>
    </row>
    <row r="29" spans="1:47" x14ac:dyDescent="0.3">
      <c r="A29" s="33">
        <f t="shared" si="8"/>
        <v>21</v>
      </c>
      <c r="B29" s="126">
        <v>45647.72</v>
      </c>
      <c r="C29" s="127"/>
      <c r="D29" s="126">
        <f t="shared" si="0"/>
        <v>57890.438503999998</v>
      </c>
      <c r="E29" s="128">
        <f t="shared" si="1"/>
        <v>1435.0664851425015</v>
      </c>
      <c r="F29" s="126">
        <f t="shared" si="2"/>
        <v>4824.2032086666668</v>
      </c>
      <c r="G29" s="128">
        <f t="shared" si="3"/>
        <v>119.58887376187513</v>
      </c>
      <c r="H29" s="46">
        <f>'L4'!$H$10</f>
        <v>1609.3</v>
      </c>
      <c r="I29" s="46">
        <f>GEW!$E$12+($F29-GEW!$E$12)*SUM(Fasering!$D$5)</f>
        <v>1716.7792493333334</v>
      </c>
      <c r="J29" s="46">
        <f>GEW!$E$12+($F29-GEW!$E$12)*SUM(Fasering!$D$5:$D$6)</f>
        <v>2520.2462625095209</v>
      </c>
      <c r="K29" s="46">
        <f>GEW!$E$12+($F29-GEW!$E$12)*SUM(Fasering!$D$5:$D$7)</f>
        <v>2981.2449178348943</v>
      </c>
      <c r="L29" s="46">
        <f>GEW!$E$12+($F29-GEW!$E$12)*SUM(Fasering!$D$5:$D$8)</f>
        <v>3442.2435731602682</v>
      </c>
      <c r="M29" s="46">
        <f>GEW!$E$12+($F29-GEW!$E$12)*SUM(Fasering!$D$5:$D$9)</f>
        <v>3903.242228485642</v>
      </c>
      <c r="N29" s="46">
        <f>GEW!$E$12+($F29-GEW!$E$12)*SUM(Fasering!$D$5:$D$10)</f>
        <v>4363.2045533412929</v>
      </c>
      <c r="O29" s="76">
        <f>GEW!$E$12+($F29-GEW!$E$12)*SUM(Fasering!$D$5:$D$11)</f>
        <v>4824.2032086666668</v>
      </c>
      <c r="P29" s="126">
        <f t="shared" si="4"/>
        <v>0</v>
      </c>
      <c r="Q29" s="128">
        <f t="shared" si="5"/>
        <v>0</v>
      </c>
      <c r="R29" s="46">
        <f>$P29*SUM(Fasering!$D$5)</f>
        <v>0</v>
      </c>
      <c r="S29" s="46">
        <f>$P29*SUM(Fasering!$D$5:$D$6)</f>
        <v>0</v>
      </c>
      <c r="T29" s="46">
        <f>$P29*SUM(Fasering!$D$5:$D$7)</f>
        <v>0</v>
      </c>
      <c r="U29" s="46">
        <f>$P29*SUM(Fasering!$D$5:$D$8)</f>
        <v>0</v>
      </c>
      <c r="V29" s="46">
        <f>$P29*SUM(Fasering!$D$5:$D$9)</f>
        <v>0</v>
      </c>
      <c r="W29" s="46">
        <f>$P29*SUM(Fasering!$D$5:$D$10)</f>
        <v>0</v>
      </c>
      <c r="X29" s="76">
        <f>$P29*SUM(Fasering!$D$5:$D$11)</f>
        <v>0</v>
      </c>
      <c r="Y29" s="126">
        <f t="shared" si="6"/>
        <v>0</v>
      </c>
      <c r="Z29" s="128">
        <f t="shared" si="7"/>
        <v>0</v>
      </c>
      <c r="AA29" s="75">
        <f>$Y29*SUM(Fasering!$D$5)</f>
        <v>0</v>
      </c>
      <c r="AB29" s="46">
        <f>$Y29*SUM(Fasering!$D$5:$D$6)</f>
        <v>0</v>
      </c>
      <c r="AC29" s="46">
        <f>$Y29*SUM(Fasering!$D$5:$D$7)</f>
        <v>0</v>
      </c>
      <c r="AD29" s="46">
        <f>$Y29*SUM(Fasering!$D$5:$D$8)</f>
        <v>0</v>
      </c>
      <c r="AE29" s="46">
        <f>$Y29*SUM(Fasering!$D$5:$D$9)</f>
        <v>0</v>
      </c>
      <c r="AF29" s="46">
        <f>$Y29*SUM(Fasering!$D$5:$D$10)</f>
        <v>0</v>
      </c>
      <c r="AG29" s="76">
        <f>$Y29*SUM(Fasering!$D$5:$D$11)</f>
        <v>0</v>
      </c>
      <c r="AH29" s="5">
        <f>($AK$2+(I29+R29)*12*7.57%)*SUM(Fasering!$D$5)</f>
        <v>0</v>
      </c>
      <c r="AI29" s="9">
        <f>($AK$2+(J29+S29)*12*7.57%)*SUM(Fasering!$D$5:$D$6)</f>
        <v>625.19452116468267</v>
      </c>
      <c r="AJ29" s="9">
        <f>($AK$2+(K29+T29)*12*7.57%)*SUM(Fasering!$D$5:$D$7)</f>
        <v>1154.3126216457958</v>
      </c>
      <c r="AK29" s="9">
        <f>($AK$2+(L29+U29)*12*7.57%)*SUM(Fasering!$D$5:$D$8)</f>
        <v>1807.6834489532926</v>
      </c>
      <c r="AL29" s="9">
        <f>($AK$2+(M29+V29)*12*7.57%)*SUM(Fasering!$D$5:$D$9)</f>
        <v>2585.3070030871727</v>
      </c>
      <c r="AM29" s="9">
        <f>($AK$2+(N29+W29)*12*7.57%)*SUM(Fasering!$D$5:$D$10)</f>
        <v>3485.0165085764643</v>
      </c>
      <c r="AN29" s="87">
        <f>($AK$2+(O29+X29)*12*7.57%)*SUM(Fasering!$D$5:$D$11)</f>
        <v>4510.8661947528008</v>
      </c>
      <c r="AO29" s="5">
        <f>($AK$2+(I29+AA29)*12*7.57%)*SUM(Fasering!$D$5)</f>
        <v>0</v>
      </c>
      <c r="AP29" s="9">
        <f>($AK$2+(J29+AB29)*12*7.57%)*SUM(Fasering!$D$5:$D$6)</f>
        <v>625.19452116468267</v>
      </c>
      <c r="AQ29" s="9">
        <f>($AK$2+(K29+AC29)*12*7.57%)*SUM(Fasering!$D$5:$D$7)</f>
        <v>1154.3126216457958</v>
      </c>
      <c r="AR29" s="9">
        <f>($AK$2+(L29+AD29)*12*7.57%)*SUM(Fasering!$D$5:$D$8)</f>
        <v>1807.6834489532926</v>
      </c>
      <c r="AS29" s="9">
        <f>($AK$2+(M29+AE29)*12*7.57%)*SUM(Fasering!$D$5:$D$9)</f>
        <v>2585.3070030871727</v>
      </c>
      <c r="AT29" s="9">
        <f>($AK$2+(N29+AF29)*12*7.57%)*SUM(Fasering!$D$5:$D$10)</f>
        <v>3485.0165085764643</v>
      </c>
      <c r="AU29" s="87">
        <f>($AK$2+(O29+AG29)*12*7.57%)*SUM(Fasering!$D$5:$D$11)</f>
        <v>4510.8661947528008</v>
      </c>
    </row>
    <row r="30" spans="1:47" x14ac:dyDescent="0.3">
      <c r="A30" s="33">
        <f t="shared" si="8"/>
        <v>22</v>
      </c>
      <c r="B30" s="126">
        <v>45647.72</v>
      </c>
      <c r="C30" s="127"/>
      <c r="D30" s="126">
        <f t="shared" si="0"/>
        <v>57890.438503999998</v>
      </c>
      <c r="E30" s="128">
        <f t="shared" si="1"/>
        <v>1435.0664851425015</v>
      </c>
      <c r="F30" s="126">
        <f t="shared" si="2"/>
        <v>4824.2032086666668</v>
      </c>
      <c r="G30" s="128">
        <f t="shared" si="3"/>
        <v>119.58887376187513</v>
      </c>
      <c r="H30" s="46">
        <f>'L4'!$H$10</f>
        <v>1609.3</v>
      </c>
      <c r="I30" s="46">
        <f>GEW!$E$12+($F30-GEW!$E$12)*SUM(Fasering!$D$5)</f>
        <v>1716.7792493333334</v>
      </c>
      <c r="J30" s="46">
        <f>GEW!$E$12+($F30-GEW!$E$12)*SUM(Fasering!$D$5:$D$6)</f>
        <v>2520.2462625095209</v>
      </c>
      <c r="K30" s="46">
        <f>GEW!$E$12+($F30-GEW!$E$12)*SUM(Fasering!$D$5:$D$7)</f>
        <v>2981.2449178348943</v>
      </c>
      <c r="L30" s="46">
        <f>GEW!$E$12+($F30-GEW!$E$12)*SUM(Fasering!$D$5:$D$8)</f>
        <v>3442.2435731602682</v>
      </c>
      <c r="M30" s="46">
        <f>GEW!$E$12+($F30-GEW!$E$12)*SUM(Fasering!$D$5:$D$9)</f>
        <v>3903.242228485642</v>
      </c>
      <c r="N30" s="46">
        <f>GEW!$E$12+($F30-GEW!$E$12)*SUM(Fasering!$D$5:$D$10)</f>
        <v>4363.2045533412929</v>
      </c>
      <c r="O30" s="76">
        <f>GEW!$E$12+($F30-GEW!$E$12)*SUM(Fasering!$D$5:$D$11)</f>
        <v>4824.2032086666668</v>
      </c>
      <c r="P30" s="126">
        <f t="shared" si="4"/>
        <v>0</v>
      </c>
      <c r="Q30" s="128">
        <f t="shared" si="5"/>
        <v>0</v>
      </c>
      <c r="R30" s="46">
        <f>$P30*SUM(Fasering!$D$5)</f>
        <v>0</v>
      </c>
      <c r="S30" s="46">
        <f>$P30*SUM(Fasering!$D$5:$D$6)</f>
        <v>0</v>
      </c>
      <c r="T30" s="46">
        <f>$P30*SUM(Fasering!$D$5:$D$7)</f>
        <v>0</v>
      </c>
      <c r="U30" s="46">
        <f>$P30*SUM(Fasering!$D$5:$D$8)</f>
        <v>0</v>
      </c>
      <c r="V30" s="46">
        <f>$P30*SUM(Fasering!$D$5:$D$9)</f>
        <v>0</v>
      </c>
      <c r="W30" s="46">
        <f>$P30*SUM(Fasering!$D$5:$D$10)</f>
        <v>0</v>
      </c>
      <c r="X30" s="76">
        <f>$P30*SUM(Fasering!$D$5:$D$11)</f>
        <v>0</v>
      </c>
      <c r="Y30" s="126">
        <f t="shared" si="6"/>
        <v>0</v>
      </c>
      <c r="Z30" s="128">
        <f t="shared" si="7"/>
        <v>0</v>
      </c>
      <c r="AA30" s="75">
        <f>$Y30*SUM(Fasering!$D$5)</f>
        <v>0</v>
      </c>
      <c r="AB30" s="46">
        <f>$Y30*SUM(Fasering!$D$5:$D$6)</f>
        <v>0</v>
      </c>
      <c r="AC30" s="46">
        <f>$Y30*SUM(Fasering!$D$5:$D$7)</f>
        <v>0</v>
      </c>
      <c r="AD30" s="46">
        <f>$Y30*SUM(Fasering!$D$5:$D$8)</f>
        <v>0</v>
      </c>
      <c r="AE30" s="46">
        <f>$Y30*SUM(Fasering!$D$5:$D$9)</f>
        <v>0</v>
      </c>
      <c r="AF30" s="46">
        <f>$Y30*SUM(Fasering!$D$5:$D$10)</f>
        <v>0</v>
      </c>
      <c r="AG30" s="76">
        <f>$Y30*SUM(Fasering!$D$5:$D$11)</f>
        <v>0</v>
      </c>
      <c r="AH30" s="5">
        <f>($AK$2+(I30+R30)*12*7.57%)*SUM(Fasering!$D$5)</f>
        <v>0</v>
      </c>
      <c r="AI30" s="9">
        <f>($AK$2+(J30+S30)*12*7.57%)*SUM(Fasering!$D$5:$D$6)</f>
        <v>625.19452116468267</v>
      </c>
      <c r="AJ30" s="9">
        <f>($AK$2+(K30+T30)*12*7.57%)*SUM(Fasering!$D$5:$D$7)</f>
        <v>1154.3126216457958</v>
      </c>
      <c r="AK30" s="9">
        <f>($AK$2+(L30+U30)*12*7.57%)*SUM(Fasering!$D$5:$D$8)</f>
        <v>1807.6834489532926</v>
      </c>
      <c r="AL30" s="9">
        <f>($AK$2+(M30+V30)*12*7.57%)*SUM(Fasering!$D$5:$D$9)</f>
        <v>2585.3070030871727</v>
      </c>
      <c r="AM30" s="9">
        <f>($AK$2+(N30+W30)*12*7.57%)*SUM(Fasering!$D$5:$D$10)</f>
        <v>3485.0165085764643</v>
      </c>
      <c r="AN30" s="87">
        <f>($AK$2+(O30+X30)*12*7.57%)*SUM(Fasering!$D$5:$D$11)</f>
        <v>4510.8661947528008</v>
      </c>
      <c r="AO30" s="5">
        <f>($AK$2+(I30+AA30)*12*7.57%)*SUM(Fasering!$D$5)</f>
        <v>0</v>
      </c>
      <c r="AP30" s="9">
        <f>($AK$2+(J30+AB30)*12*7.57%)*SUM(Fasering!$D$5:$D$6)</f>
        <v>625.19452116468267</v>
      </c>
      <c r="AQ30" s="9">
        <f>($AK$2+(K30+AC30)*12*7.57%)*SUM(Fasering!$D$5:$D$7)</f>
        <v>1154.3126216457958</v>
      </c>
      <c r="AR30" s="9">
        <f>($AK$2+(L30+AD30)*12*7.57%)*SUM(Fasering!$D$5:$D$8)</f>
        <v>1807.6834489532926</v>
      </c>
      <c r="AS30" s="9">
        <f>($AK$2+(M30+AE30)*12*7.57%)*SUM(Fasering!$D$5:$D$9)</f>
        <v>2585.3070030871727</v>
      </c>
      <c r="AT30" s="9">
        <f>($AK$2+(N30+AF30)*12*7.57%)*SUM(Fasering!$D$5:$D$10)</f>
        <v>3485.0165085764643</v>
      </c>
      <c r="AU30" s="87">
        <f>($AK$2+(O30+AG30)*12*7.57%)*SUM(Fasering!$D$5:$D$11)</f>
        <v>4510.8661947528008</v>
      </c>
    </row>
    <row r="31" spans="1:47" x14ac:dyDescent="0.3">
      <c r="A31" s="33">
        <f t="shared" si="8"/>
        <v>23</v>
      </c>
      <c r="B31" s="126">
        <v>46979.63</v>
      </c>
      <c r="C31" s="127"/>
      <c r="D31" s="126">
        <f t="shared" si="0"/>
        <v>59579.566765999996</v>
      </c>
      <c r="E31" s="128">
        <f t="shared" si="1"/>
        <v>1476.9388810086291</v>
      </c>
      <c r="F31" s="126">
        <f t="shared" si="2"/>
        <v>4964.9638971666664</v>
      </c>
      <c r="G31" s="128">
        <f t="shared" si="3"/>
        <v>123.07824008405242</v>
      </c>
      <c r="H31" s="46">
        <f>'L4'!$H$10</f>
        <v>1609.3</v>
      </c>
      <c r="I31" s="46">
        <f>GEW!$E$12+($F31-GEW!$E$12)*SUM(Fasering!$D$5)</f>
        <v>1716.7792493333334</v>
      </c>
      <c r="J31" s="46">
        <f>GEW!$E$12+($F31-GEW!$E$12)*SUM(Fasering!$D$5:$D$6)</f>
        <v>2556.6418658909088</v>
      </c>
      <c r="K31" s="46">
        <f>GEW!$E$12+($F31-GEW!$E$12)*SUM(Fasering!$D$5:$D$7)</f>
        <v>3038.5229270194145</v>
      </c>
      <c r="L31" s="46">
        <f>GEW!$E$12+($F31-GEW!$E$12)*SUM(Fasering!$D$5:$D$8)</f>
        <v>3520.4039881479202</v>
      </c>
      <c r="M31" s="46">
        <f>GEW!$E$12+($F31-GEW!$E$12)*SUM(Fasering!$D$5:$D$9)</f>
        <v>4002.2850492764264</v>
      </c>
      <c r="N31" s="46">
        <f>GEW!$E$12+($F31-GEW!$E$12)*SUM(Fasering!$D$5:$D$10)</f>
        <v>4483.0828360381611</v>
      </c>
      <c r="O31" s="76">
        <f>GEW!$E$12+($F31-GEW!$E$12)*SUM(Fasering!$D$5:$D$11)</f>
        <v>4964.9638971666664</v>
      </c>
      <c r="P31" s="126">
        <f t="shared" si="4"/>
        <v>0</v>
      </c>
      <c r="Q31" s="128">
        <f t="shared" si="5"/>
        <v>0</v>
      </c>
      <c r="R31" s="46">
        <f>$P31*SUM(Fasering!$D$5)</f>
        <v>0</v>
      </c>
      <c r="S31" s="46">
        <f>$P31*SUM(Fasering!$D$5:$D$6)</f>
        <v>0</v>
      </c>
      <c r="T31" s="46">
        <f>$P31*SUM(Fasering!$D$5:$D$7)</f>
        <v>0</v>
      </c>
      <c r="U31" s="46">
        <f>$P31*SUM(Fasering!$D$5:$D$8)</f>
        <v>0</v>
      </c>
      <c r="V31" s="46">
        <f>$P31*SUM(Fasering!$D$5:$D$9)</f>
        <v>0</v>
      </c>
      <c r="W31" s="46">
        <f>$P31*SUM(Fasering!$D$5:$D$10)</f>
        <v>0</v>
      </c>
      <c r="X31" s="76">
        <f>$P31*SUM(Fasering!$D$5:$D$11)</f>
        <v>0</v>
      </c>
      <c r="Y31" s="126">
        <f t="shared" si="6"/>
        <v>0</v>
      </c>
      <c r="Z31" s="128">
        <f t="shared" si="7"/>
        <v>0</v>
      </c>
      <c r="AA31" s="75">
        <f>$Y31*SUM(Fasering!$D$5)</f>
        <v>0</v>
      </c>
      <c r="AB31" s="46">
        <f>$Y31*SUM(Fasering!$D$5:$D$6)</f>
        <v>0</v>
      </c>
      <c r="AC31" s="46">
        <f>$Y31*SUM(Fasering!$D$5:$D$7)</f>
        <v>0</v>
      </c>
      <c r="AD31" s="46">
        <f>$Y31*SUM(Fasering!$D$5:$D$8)</f>
        <v>0</v>
      </c>
      <c r="AE31" s="46">
        <f>$Y31*SUM(Fasering!$D$5:$D$9)</f>
        <v>0</v>
      </c>
      <c r="AF31" s="46">
        <f>$Y31*SUM(Fasering!$D$5:$D$10)</f>
        <v>0</v>
      </c>
      <c r="AG31" s="76">
        <f>$Y31*SUM(Fasering!$D$5:$D$11)</f>
        <v>0</v>
      </c>
      <c r="AH31" s="5">
        <f>($AK$2+(I31+R31)*12*7.57%)*SUM(Fasering!$D$5)</f>
        <v>0</v>
      </c>
      <c r="AI31" s="9">
        <f>($AK$2+(J31+S31)*12*7.57%)*SUM(Fasering!$D$5:$D$6)</f>
        <v>633.74309349201928</v>
      </c>
      <c r="AJ31" s="9">
        <f>($AK$2+(K31+T31)*12*7.57%)*SUM(Fasering!$D$5:$D$7)</f>
        <v>1175.4850939113844</v>
      </c>
      <c r="AK31" s="9">
        <f>($AK$2+(L31+U31)*12*7.57%)*SUM(Fasering!$D$5:$D$8)</f>
        <v>1847.1082450880067</v>
      </c>
      <c r="AL31" s="9">
        <f>($AK$2+(M31+V31)*12*7.57%)*SUM(Fasering!$D$5:$D$9)</f>
        <v>2648.6125470218876</v>
      </c>
      <c r="AM31" s="9">
        <f>($AK$2+(N31+W31)*12*7.57%)*SUM(Fasering!$D$5:$D$10)</f>
        <v>3577.7585751121715</v>
      </c>
      <c r="AN31" s="87">
        <f>($AK$2+(O31+X31)*12*7.57%)*SUM(Fasering!$D$5:$D$11)</f>
        <v>4638.7332041862001</v>
      </c>
      <c r="AO31" s="5">
        <f>($AK$2+(I31+AA31)*12*7.57%)*SUM(Fasering!$D$5)</f>
        <v>0</v>
      </c>
      <c r="AP31" s="9">
        <f>($AK$2+(J31+AB31)*12*7.57%)*SUM(Fasering!$D$5:$D$6)</f>
        <v>633.74309349201928</v>
      </c>
      <c r="AQ31" s="9">
        <f>($AK$2+(K31+AC31)*12*7.57%)*SUM(Fasering!$D$5:$D$7)</f>
        <v>1175.4850939113844</v>
      </c>
      <c r="AR31" s="9">
        <f>($AK$2+(L31+AD31)*12*7.57%)*SUM(Fasering!$D$5:$D$8)</f>
        <v>1847.1082450880067</v>
      </c>
      <c r="AS31" s="9">
        <f>($AK$2+(M31+AE31)*12*7.57%)*SUM(Fasering!$D$5:$D$9)</f>
        <v>2648.6125470218876</v>
      </c>
      <c r="AT31" s="9">
        <f>($AK$2+(N31+AF31)*12*7.57%)*SUM(Fasering!$D$5:$D$10)</f>
        <v>3577.7585751121715</v>
      </c>
      <c r="AU31" s="87">
        <f>($AK$2+(O31+AG31)*12*7.57%)*SUM(Fasering!$D$5:$D$11)</f>
        <v>4638.7332041862001</v>
      </c>
    </row>
    <row r="32" spans="1:47" x14ac:dyDescent="0.3">
      <c r="A32" s="33">
        <f t="shared" si="8"/>
        <v>24</v>
      </c>
      <c r="B32" s="126">
        <v>46979.63</v>
      </c>
      <c r="C32" s="127"/>
      <c r="D32" s="126">
        <f t="shared" si="0"/>
        <v>59579.566765999996</v>
      </c>
      <c r="E32" s="128">
        <f t="shared" si="1"/>
        <v>1476.9388810086291</v>
      </c>
      <c r="F32" s="126">
        <f t="shared" si="2"/>
        <v>4964.9638971666664</v>
      </c>
      <c r="G32" s="128">
        <f t="shared" si="3"/>
        <v>123.07824008405242</v>
      </c>
      <c r="H32" s="46">
        <f>'L4'!$H$10</f>
        <v>1609.3</v>
      </c>
      <c r="I32" s="46">
        <f>GEW!$E$12+($F32-GEW!$E$12)*SUM(Fasering!$D$5)</f>
        <v>1716.7792493333334</v>
      </c>
      <c r="J32" s="46">
        <f>GEW!$E$12+($F32-GEW!$E$12)*SUM(Fasering!$D$5:$D$6)</f>
        <v>2556.6418658909088</v>
      </c>
      <c r="K32" s="46">
        <f>GEW!$E$12+($F32-GEW!$E$12)*SUM(Fasering!$D$5:$D$7)</f>
        <v>3038.5229270194145</v>
      </c>
      <c r="L32" s="46">
        <f>GEW!$E$12+($F32-GEW!$E$12)*SUM(Fasering!$D$5:$D$8)</f>
        <v>3520.4039881479202</v>
      </c>
      <c r="M32" s="46">
        <f>GEW!$E$12+($F32-GEW!$E$12)*SUM(Fasering!$D$5:$D$9)</f>
        <v>4002.2850492764264</v>
      </c>
      <c r="N32" s="46">
        <f>GEW!$E$12+($F32-GEW!$E$12)*SUM(Fasering!$D$5:$D$10)</f>
        <v>4483.0828360381611</v>
      </c>
      <c r="O32" s="76">
        <f>GEW!$E$12+($F32-GEW!$E$12)*SUM(Fasering!$D$5:$D$11)</f>
        <v>4964.9638971666664</v>
      </c>
      <c r="P32" s="126">
        <f t="shared" si="4"/>
        <v>0</v>
      </c>
      <c r="Q32" s="128">
        <f t="shared" si="5"/>
        <v>0</v>
      </c>
      <c r="R32" s="46">
        <f>$P32*SUM(Fasering!$D$5)</f>
        <v>0</v>
      </c>
      <c r="S32" s="46">
        <f>$P32*SUM(Fasering!$D$5:$D$6)</f>
        <v>0</v>
      </c>
      <c r="T32" s="46">
        <f>$P32*SUM(Fasering!$D$5:$D$7)</f>
        <v>0</v>
      </c>
      <c r="U32" s="46">
        <f>$P32*SUM(Fasering!$D$5:$D$8)</f>
        <v>0</v>
      </c>
      <c r="V32" s="46">
        <f>$P32*SUM(Fasering!$D$5:$D$9)</f>
        <v>0</v>
      </c>
      <c r="W32" s="46">
        <f>$P32*SUM(Fasering!$D$5:$D$10)</f>
        <v>0</v>
      </c>
      <c r="X32" s="76">
        <f>$P32*SUM(Fasering!$D$5:$D$11)</f>
        <v>0</v>
      </c>
      <c r="Y32" s="126">
        <f t="shared" si="6"/>
        <v>0</v>
      </c>
      <c r="Z32" s="128">
        <f t="shared" si="7"/>
        <v>0</v>
      </c>
      <c r="AA32" s="75">
        <f>$Y32*SUM(Fasering!$D$5)</f>
        <v>0</v>
      </c>
      <c r="AB32" s="46">
        <f>$Y32*SUM(Fasering!$D$5:$D$6)</f>
        <v>0</v>
      </c>
      <c r="AC32" s="46">
        <f>$Y32*SUM(Fasering!$D$5:$D$7)</f>
        <v>0</v>
      </c>
      <c r="AD32" s="46">
        <f>$Y32*SUM(Fasering!$D$5:$D$8)</f>
        <v>0</v>
      </c>
      <c r="AE32" s="46">
        <f>$Y32*SUM(Fasering!$D$5:$D$9)</f>
        <v>0</v>
      </c>
      <c r="AF32" s="46">
        <f>$Y32*SUM(Fasering!$D$5:$D$10)</f>
        <v>0</v>
      </c>
      <c r="AG32" s="76">
        <f>$Y32*SUM(Fasering!$D$5:$D$11)</f>
        <v>0</v>
      </c>
      <c r="AH32" s="5">
        <f>($AK$2+(I32+R32)*12*7.57%)*SUM(Fasering!$D$5)</f>
        <v>0</v>
      </c>
      <c r="AI32" s="9">
        <f>($AK$2+(J32+S32)*12*7.57%)*SUM(Fasering!$D$5:$D$6)</f>
        <v>633.74309349201928</v>
      </c>
      <c r="AJ32" s="9">
        <f>($AK$2+(K32+T32)*12*7.57%)*SUM(Fasering!$D$5:$D$7)</f>
        <v>1175.4850939113844</v>
      </c>
      <c r="AK32" s="9">
        <f>($AK$2+(L32+U32)*12*7.57%)*SUM(Fasering!$D$5:$D$8)</f>
        <v>1847.1082450880067</v>
      </c>
      <c r="AL32" s="9">
        <f>($AK$2+(M32+V32)*12*7.57%)*SUM(Fasering!$D$5:$D$9)</f>
        <v>2648.6125470218876</v>
      </c>
      <c r="AM32" s="9">
        <f>($AK$2+(N32+W32)*12*7.57%)*SUM(Fasering!$D$5:$D$10)</f>
        <v>3577.7585751121715</v>
      </c>
      <c r="AN32" s="87">
        <f>($AK$2+(O32+X32)*12*7.57%)*SUM(Fasering!$D$5:$D$11)</f>
        <v>4638.7332041862001</v>
      </c>
      <c r="AO32" s="5">
        <f>($AK$2+(I32+AA32)*12*7.57%)*SUM(Fasering!$D$5)</f>
        <v>0</v>
      </c>
      <c r="AP32" s="9">
        <f>($AK$2+(J32+AB32)*12*7.57%)*SUM(Fasering!$D$5:$D$6)</f>
        <v>633.74309349201928</v>
      </c>
      <c r="AQ32" s="9">
        <f>($AK$2+(K32+AC32)*12*7.57%)*SUM(Fasering!$D$5:$D$7)</f>
        <v>1175.4850939113844</v>
      </c>
      <c r="AR32" s="9">
        <f>($AK$2+(L32+AD32)*12*7.57%)*SUM(Fasering!$D$5:$D$8)</f>
        <v>1847.1082450880067</v>
      </c>
      <c r="AS32" s="9">
        <f>($AK$2+(M32+AE32)*12*7.57%)*SUM(Fasering!$D$5:$D$9)</f>
        <v>2648.6125470218876</v>
      </c>
      <c r="AT32" s="9">
        <f>($AK$2+(N32+AF32)*12*7.57%)*SUM(Fasering!$D$5:$D$10)</f>
        <v>3577.7585751121715</v>
      </c>
      <c r="AU32" s="87">
        <f>($AK$2+(O32+AG32)*12*7.57%)*SUM(Fasering!$D$5:$D$11)</f>
        <v>4638.7332041862001</v>
      </c>
    </row>
    <row r="33" spans="1:47" x14ac:dyDescent="0.3">
      <c r="A33" s="33">
        <f t="shared" si="8"/>
        <v>25</v>
      </c>
      <c r="B33" s="126">
        <v>46979.63</v>
      </c>
      <c r="C33" s="127"/>
      <c r="D33" s="126">
        <f t="shared" si="0"/>
        <v>59579.566765999996</v>
      </c>
      <c r="E33" s="128">
        <f t="shared" si="1"/>
        <v>1476.9388810086291</v>
      </c>
      <c r="F33" s="126">
        <f t="shared" si="2"/>
        <v>4964.9638971666664</v>
      </c>
      <c r="G33" s="128">
        <f t="shared" si="3"/>
        <v>123.07824008405242</v>
      </c>
      <c r="H33" s="46">
        <f>'L4'!$H$10</f>
        <v>1609.3</v>
      </c>
      <c r="I33" s="46">
        <f>GEW!$E$12+($F33-GEW!$E$12)*SUM(Fasering!$D$5)</f>
        <v>1716.7792493333334</v>
      </c>
      <c r="J33" s="46">
        <f>GEW!$E$12+($F33-GEW!$E$12)*SUM(Fasering!$D$5:$D$6)</f>
        <v>2556.6418658909088</v>
      </c>
      <c r="K33" s="46">
        <f>GEW!$E$12+($F33-GEW!$E$12)*SUM(Fasering!$D$5:$D$7)</f>
        <v>3038.5229270194145</v>
      </c>
      <c r="L33" s="46">
        <f>GEW!$E$12+($F33-GEW!$E$12)*SUM(Fasering!$D$5:$D$8)</f>
        <v>3520.4039881479202</v>
      </c>
      <c r="M33" s="46">
        <f>GEW!$E$12+($F33-GEW!$E$12)*SUM(Fasering!$D$5:$D$9)</f>
        <v>4002.2850492764264</v>
      </c>
      <c r="N33" s="46">
        <f>GEW!$E$12+($F33-GEW!$E$12)*SUM(Fasering!$D$5:$D$10)</f>
        <v>4483.0828360381611</v>
      </c>
      <c r="O33" s="76">
        <f>GEW!$E$12+($F33-GEW!$E$12)*SUM(Fasering!$D$5:$D$11)</f>
        <v>4964.9638971666664</v>
      </c>
      <c r="P33" s="126">
        <f t="shared" si="4"/>
        <v>0</v>
      </c>
      <c r="Q33" s="128">
        <f t="shared" si="5"/>
        <v>0</v>
      </c>
      <c r="R33" s="46">
        <f>$P33*SUM(Fasering!$D$5)</f>
        <v>0</v>
      </c>
      <c r="S33" s="46">
        <f>$P33*SUM(Fasering!$D$5:$D$6)</f>
        <v>0</v>
      </c>
      <c r="T33" s="46">
        <f>$P33*SUM(Fasering!$D$5:$D$7)</f>
        <v>0</v>
      </c>
      <c r="U33" s="46">
        <f>$P33*SUM(Fasering!$D$5:$D$8)</f>
        <v>0</v>
      </c>
      <c r="V33" s="46">
        <f>$P33*SUM(Fasering!$D$5:$D$9)</f>
        <v>0</v>
      </c>
      <c r="W33" s="46">
        <f>$P33*SUM(Fasering!$D$5:$D$10)</f>
        <v>0</v>
      </c>
      <c r="X33" s="76">
        <f>$P33*SUM(Fasering!$D$5:$D$11)</f>
        <v>0</v>
      </c>
      <c r="Y33" s="126">
        <f t="shared" si="6"/>
        <v>0</v>
      </c>
      <c r="Z33" s="128">
        <f t="shared" si="7"/>
        <v>0</v>
      </c>
      <c r="AA33" s="75">
        <f>$Y33*SUM(Fasering!$D$5)</f>
        <v>0</v>
      </c>
      <c r="AB33" s="46">
        <f>$Y33*SUM(Fasering!$D$5:$D$6)</f>
        <v>0</v>
      </c>
      <c r="AC33" s="46">
        <f>$Y33*SUM(Fasering!$D$5:$D$7)</f>
        <v>0</v>
      </c>
      <c r="AD33" s="46">
        <f>$Y33*SUM(Fasering!$D$5:$D$8)</f>
        <v>0</v>
      </c>
      <c r="AE33" s="46">
        <f>$Y33*SUM(Fasering!$D$5:$D$9)</f>
        <v>0</v>
      </c>
      <c r="AF33" s="46">
        <f>$Y33*SUM(Fasering!$D$5:$D$10)</f>
        <v>0</v>
      </c>
      <c r="AG33" s="76">
        <f>$Y33*SUM(Fasering!$D$5:$D$11)</f>
        <v>0</v>
      </c>
      <c r="AH33" s="5">
        <f>($AK$2+(I33+R33)*12*7.57%)*SUM(Fasering!$D$5)</f>
        <v>0</v>
      </c>
      <c r="AI33" s="9">
        <f>($AK$2+(J33+S33)*12*7.57%)*SUM(Fasering!$D$5:$D$6)</f>
        <v>633.74309349201928</v>
      </c>
      <c r="AJ33" s="9">
        <f>($AK$2+(K33+T33)*12*7.57%)*SUM(Fasering!$D$5:$D$7)</f>
        <v>1175.4850939113844</v>
      </c>
      <c r="AK33" s="9">
        <f>($AK$2+(L33+U33)*12*7.57%)*SUM(Fasering!$D$5:$D$8)</f>
        <v>1847.1082450880067</v>
      </c>
      <c r="AL33" s="9">
        <f>($AK$2+(M33+V33)*12*7.57%)*SUM(Fasering!$D$5:$D$9)</f>
        <v>2648.6125470218876</v>
      </c>
      <c r="AM33" s="9">
        <f>($AK$2+(N33+W33)*12*7.57%)*SUM(Fasering!$D$5:$D$10)</f>
        <v>3577.7585751121715</v>
      </c>
      <c r="AN33" s="87">
        <f>($AK$2+(O33+X33)*12*7.57%)*SUM(Fasering!$D$5:$D$11)</f>
        <v>4638.7332041862001</v>
      </c>
      <c r="AO33" s="5">
        <f>($AK$2+(I33+AA33)*12*7.57%)*SUM(Fasering!$D$5)</f>
        <v>0</v>
      </c>
      <c r="AP33" s="9">
        <f>($AK$2+(J33+AB33)*12*7.57%)*SUM(Fasering!$D$5:$D$6)</f>
        <v>633.74309349201928</v>
      </c>
      <c r="AQ33" s="9">
        <f>($AK$2+(K33+AC33)*12*7.57%)*SUM(Fasering!$D$5:$D$7)</f>
        <v>1175.4850939113844</v>
      </c>
      <c r="AR33" s="9">
        <f>($AK$2+(L33+AD33)*12*7.57%)*SUM(Fasering!$D$5:$D$8)</f>
        <v>1847.1082450880067</v>
      </c>
      <c r="AS33" s="9">
        <f>($AK$2+(M33+AE33)*12*7.57%)*SUM(Fasering!$D$5:$D$9)</f>
        <v>2648.6125470218876</v>
      </c>
      <c r="AT33" s="9">
        <f>($AK$2+(N33+AF33)*12*7.57%)*SUM(Fasering!$D$5:$D$10)</f>
        <v>3577.7585751121715</v>
      </c>
      <c r="AU33" s="87">
        <f>($AK$2+(O33+AG33)*12*7.57%)*SUM(Fasering!$D$5:$D$11)</f>
        <v>4638.7332041862001</v>
      </c>
    </row>
    <row r="34" spans="1:47" x14ac:dyDescent="0.3">
      <c r="A34" s="33">
        <f t="shared" si="8"/>
        <v>26</v>
      </c>
      <c r="B34" s="126">
        <v>46979.63</v>
      </c>
      <c r="C34" s="127"/>
      <c r="D34" s="126">
        <f t="shared" si="0"/>
        <v>59579.566765999996</v>
      </c>
      <c r="E34" s="128">
        <f t="shared" si="1"/>
        <v>1476.9388810086291</v>
      </c>
      <c r="F34" s="126">
        <f t="shared" si="2"/>
        <v>4964.9638971666664</v>
      </c>
      <c r="G34" s="128">
        <f t="shared" si="3"/>
        <v>123.07824008405242</v>
      </c>
      <c r="H34" s="46">
        <f>'L4'!$H$10</f>
        <v>1609.3</v>
      </c>
      <c r="I34" s="46">
        <f>GEW!$E$12+($F34-GEW!$E$12)*SUM(Fasering!$D$5)</f>
        <v>1716.7792493333334</v>
      </c>
      <c r="J34" s="46">
        <f>GEW!$E$12+($F34-GEW!$E$12)*SUM(Fasering!$D$5:$D$6)</f>
        <v>2556.6418658909088</v>
      </c>
      <c r="K34" s="46">
        <f>GEW!$E$12+($F34-GEW!$E$12)*SUM(Fasering!$D$5:$D$7)</f>
        <v>3038.5229270194145</v>
      </c>
      <c r="L34" s="46">
        <f>GEW!$E$12+($F34-GEW!$E$12)*SUM(Fasering!$D$5:$D$8)</f>
        <v>3520.4039881479202</v>
      </c>
      <c r="M34" s="46">
        <f>GEW!$E$12+($F34-GEW!$E$12)*SUM(Fasering!$D$5:$D$9)</f>
        <v>4002.2850492764264</v>
      </c>
      <c r="N34" s="46">
        <f>GEW!$E$12+($F34-GEW!$E$12)*SUM(Fasering!$D$5:$D$10)</f>
        <v>4483.0828360381611</v>
      </c>
      <c r="O34" s="76">
        <f>GEW!$E$12+($F34-GEW!$E$12)*SUM(Fasering!$D$5:$D$11)</f>
        <v>4964.9638971666664</v>
      </c>
      <c r="P34" s="126">
        <f t="shared" si="4"/>
        <v>0</v>
      </c>
      <c r="Q34" s="128">
        <f t="shared" si="5"/>
        <v>0</v>
      </c>
      <c r="R34" s="46">
        <f>$P34*SUM(Fasering!$D$5)</f>
        <v>0</v>
      </c>
      <c r="S34" s="46">
        <f>$P34*SUM(Fasering!$D$5:$D$6)</f>
        <v>0</v>
      </c>
      <c r="T34" s="46">
        <f>$P34*SUM(Fasering!$D$5:$D$7)</f>
        <v>0</v>
      </c>
      <c r="U34" s="46">
        <f>$P34*SUM(Fasering!$D$5:$D$8)</f>
        <v>0</v>
      </c>
      <c r="V34" s="46">
        <f>$P34*SUM(Fasering!$D$5:$D$9)</f>
        <v>0</v>
      </c>
      <c r="W34" s="46">
        <f>$P34*SUM(Fasering!$D$5:$D$10)</f>
        <v>0</v>
      </c>
      <c r="X34" s="76">
        <f>$P34*SUM(Fasering!$D$5:$D$11)</f>
        <v>0</v>
      </c>
      <c r="Y34" s="126">
        <f t="shared" si="6"/>
        <v>0</v>
      </c>
      <c r="Z34" s="128">
        <f t="shared" si="7"/>
        <v>0</v>
      </c>
      <c r="AA34" s="75">
        <f>$Y34*SUM(Fasering!$D$5)</f>
        <v>0</v>
      </c>
      <c r="AB34" s="46">
        <f>$Y34*SUM(Fasering!$D$5:$D$6)</f>
        <v>0</v>
      </c>
      <c r="AC34" s="46">
        <f>$Y34*SUM(Fasering!$D$5:$D$7)</f>
        <v>0</v>
      </c>
      <c r="AD34" s="46">
        <f>$Y34*SUM(Fasering!$D$5:$D$8)</f>
        <v>0</v>
      </c>
      <c r="AE34" s="46">
        <f>$Y34*SUM(Fasering!$D$5:$D$9)</f>
        <v>0</v>
      </c>
      <c r="AF34" s="46">
        <f>$Y34*SUM(Fasering!$D$5:$D$10)</f>
        <v>0</v>
      </c>
      <c r="AG34" s="76">
        <f>$Y34*SUM(Fasering!$D$5:$D$11)</f>
        <v>0</v>
      </c>
      <c r="AH34" s="5">
        <f>($AK$2+(I34+R34)*12*7.57%)*SUM(Fasering!$D$5)</f>
        <v>0</v>
      </c>
      <c r="AI34" s="9">
        <f>($AK$2+(J34+S34)*12*7.57%)*SUM(Fasering!$D$5:$D$6)</f>
        <v>633.74309349201928</v>
      </c>
      <c r="AJ34" s="9">
        <f>($AK$2+(K34+T34)*12*7.57%)*SUM(Fasering!$D$5:$D$7)</f>
        <v>1175.4850939113844</v>
      </c>
      <c r="AK34" s="9">
        <f>($AK$2+(L34+U34)*12*7.57%)*SUM(Fasering!$D$5:$D$8)</f>
        <v>1847.1082450880067</v>
      </c>
      <c r="AL34" s="9">
        <f>($AK$2+(M34+V34)*12*7.57%)*SUM(Fasering!$D$5:$D$9)</f>
        <v>2648.6125470218876</v>
      </c>
      <c r="AM34" s="9">
        <f>($AK$2+(N34+W34)*12*7.57%)*SUM(Fasering!$D$5:$D$10)</f>
        <v>3577.7585751121715</v>
      </c>
      <c r="AN34" s="87">
        <f>($AK$2+(O34+X34)*12*7.57%)*SUM(Fasering!$D$5:$D$11)</f>
        <v>4638.7332041862001</v>
      </c>
      <c r="AO34" s="5">
        <f>($AK$2+(I34+AA34)*12*7.57%)*SUM(Fasering!$D$5)</f>
        <v>0</v>
      </c>
      <c r="AP34" s="9">
        <f>($AK$2+(J34+AB34)*12*7.57%)*SUM(Fasering!$D$5:$D$6)</f>
        <v>633.74309349201928</v>
      </c>
      <c r="AQ34" s="9">
        <f>($AK$2+(K34+AC34)*12*7.57%)*SUM(Fasering!$D$5:$D$7)</f>
        <v>1175.4850939113844</v>
      </c>
      <c r="AR34" s="9">
        <f>($AK$2+(L34+AD34)*12*7.57%)*SUM(Fasering!$D$5:$D$8)</f>
        <v>1847.1082450880067</v>
      </c>
      <c r="AS34" s="9">
        <f>($AK$2+(M34+AE34)*12*7.57%)*SUM(Fasering!$D$5:$D$9)</f>
        <v>2648.6125470218876</v>
      </c>
      <c r="AT34" s="9">
        <f>($AK$2+(N34+AF34)*12*7.57%)*SUM(Fasering!$D$5:$D$10)</f>
        <v>3577.7585751121715</v>
      </c>
      <c r="AU34" s="87">
        <f>($AK$2+(O34+AG34)*12*7.57%)*SUM(Fasering!$D$5:$D$11)</f>
        <v>4638.7332041862001</v>
      </c>
    </row>
    <row r="35" spans="1:47" x14ac:dyDescent="0.3">
      <c r="A35" s="33">
        <f t="shared" si="8"/>
        <v>27</v>
      </c>
      <c r="B35" s="126">
        <v>46979.63</v>
      </c>
      <c r="C35" s="127"/>
      <c r="D35" s="126">
        <f t="shared" si="0"/>
        <v>59579.566765999996</v>
      </c>
      <c r="E35" s="128">
        <f t="shared" si="1"/>
        <v>1476.9388810086291</v>
      </c>
      <c r="F35" s="126">
        <f t="shared" si="2"/>
        <v>4964.9638971666664</v>
      </c>
      <c r="G35" s="128">
        <f t="shared" si="3"/>
        <v>123.07824008405242</v>
      </c>
      <c r="H35" s="46">
        <f>'L4'!$H$10</f>
        <v>1609.3</v>
      </c>
      <c r="I35" s="46">
        <f>GEW!$E$12+($F35-GEW!$E$12)*SUM(Fasering!$D$5)</f>
        <v>1716.7792493333334</v>
      </c>
      <c r="J35" s="46">
        <f>GEW!$E$12+($F35-GEW!$E$12)*SUM(Fasering!$D$5:$D$6)</f>
        <v>2556.6418658909088</v>
      </c>
      <c r="K35" s="46">
        <f>GEW!$E$12+($F35-GEW!$E$12)*SUM(Fasering!$D$5:$D$7)</f>
        <v>3038.5229270194145</v>
      </c>
      <c r="L35" s="46">
        <f>GEW!$E$12+($F35-GEW!$E$12)*SUM(Fasering!$D$5:$D$8)</f>
        <v>3520.4039881479202</v>
      </c>
      <c r="M35" s="46">
        <f>GEW!$E$12+($F35-GEW!$E$12)*SUM(Fasering!$D$5:$D$9)</f>
        <v>4002.2850492764264</v>
      </c>
      <c r="N35" s="46">
        <f>GEW!$E$12+($F35-GEW!$E$12)*SUM(Fasering!$D$5:$D$10)</f>
        <v>4483.0828360381611</v>
      </c>
      <c r="O35" s="76">
        <f>GEW!$E$12+($F35-GEW!$E$12)*SUM(Fasering!$D$5:$D$11)</f>
        <v>4964.9638971666664</v>
      </c>
      <c r="P35" s="126">
        <f t="shared" si="4"/>
        <v>0</v>
      </c>
      <c r="Q35" s="128">
        <f t="shared" si="5"/>
        <v>0</v>
      </c>
      <c r="R35" s="46">
        <f>$P35*SUM(Fasering!$D$5)</f>
        <v>0</v>
      </c>
      <c r="S35" s="46">
        <f>$P35*SUM(Fasering!$D$5:$D$6)</f>
        <v>0</v>
      </c>
      <c r="T35" s="46">
        <f>$P35*SUM(Fasering!$D$5:$D$7)</f>
        <v>0</v>
      </c>
      <c r="U35" s="46">
        <f>$P35*SUM(Fasering!$D$5:$D$8)</f>
        <v>0</v>
      </c>
      <c r="V35" s="46">
        <f>$P35*SUM(Fasering!$D$5:$D$9)</f>
        <v>0</v>
      </c>
      <c r="W35" s="46">
        <f>$P35*SUM(Fasering!$D$5:$D$10)</f>
        <v>0</v>
      </c>
      <c r="X35" s="76">
        <f>$P35*SUM(Fasering!$D$5:$D$11)</f>
        <v>0</v>
      </c>
      <c r="Y35" s="126">
        <f t="shared" si="6"/>
        <v>0</v>
      </c>
      <c r="Z35" s="128">
        <f t="shared" si="7"/>
        <v>0</v>
      </c>
      <c r="AA35" s="75">
        <f>$Y35*SUM(Fasering!$D$5)</f>
        <v>0</v>
      </c>
      <c r="AB35" s="46">
        <f>$Y35*SUM(Fasering!$D$5:$D$6)</f>
        <v>0</v>
      </c>
      <c r="AC35" s="46">
        <f>$Y35*SUM(Fasering!$D$5:$D$7)</f>
        <v>0</v>
      </c>
      <c r="AD35" s="46">
        <f>$Y35*SUM(Fasering!$D$5:$D$8)</f>
        <v>0</v>
      </c>
      <c r="AE35" s="46">
        <f>$Y35*SUM(Fasering!$D$5:$D$9)</f>
        <v>0</v>
      </c>
      <c r="AF35" s="46">
        <f>$Y35*SUM(Fasering!$D$5:$D$10)</f>
        <v>0</v>
      </c>
      <c r="AG35" s="76">
        <f>$Y35*SUM(Fasering!$D$5:$D$11)</f>
        <v>0</v>
      </c>
      <c r="AH35" s="5">
        <f>($AK$2+(I35+R35)*12*7.57%)*SUM(Fasering!$D$5)</f>
        <v>0</v>
      </c>
      <c r="AI35" s="9">
        <f>($AK$2+(J35+S35)*12*7.57%)*SUM(Fasering!$D$5:$D$6)</f>
        <v>633.74309349201928</v>
      </c>
      <c r="AJ35" s="9">
        <f>($AK$2+(K35+T35)*12*7.57%)*SUM(Fasering!$D$5:$D$7)</f>
        <v>1175.4850939113844</v>
      </c>
      <c r="AK35" s="9">
        <f>($AK$2+(L35+U35)*12*7.57%)*SUM(Fasering!$D$5:$D$8)</f>
        <v>1847.1082450880067</v>
      </c>
      <c r="AL35" s="9">
        <f>($AK$2+(M35+V35)*12*7.57%)*SUM(Fasering!$D$5:$D$9)</f>
        <v>2648.6125470218876</v>
      </c>
      <c r="AM35" s="9">
        <f>($AK$2+(N35+W35)*12*7.57%)*SUM(Fasering!$D$5:$D$10)</f>
        <v>3577.7585751121715</v>
      </c>
      <c r="AN35" s="87">
        <f>($AK$2+(O35+X35)*12*7.57%)*SUM(Fasering!$D$5:$D$11)</f>
        <v>4638.7332041862001</v>
      </c>
      <c r="AO35" s="5">
        <f>($AK$2+(I35+AA35)*12*7.57%)*SUM(Fasering!$D$5)</f>
        <v>0</v>
      </c>
      <c r="AP35" s="9">
        <f>($AK$2+(J35+AB35)*12*7.57%)*SUM(Fasering!$D$5:$D$6)</f>
        <v>633.74309349201928</v>
      </c>
      <c r="AQ35" s="9">
        <f>($AK$2+(K35+AC35)*12*7.57%)*SUM(Fasering!$D$5:$D$7)</f>
        <v>1175.4850939113844</v>
      </c>
      <c r="AR35" s="9">
        <f>($AK$2+(L35+AD35)*12*7.57%)*SUM(Fasering!$D$5:$D$8)</f>
        <v>1847.1082450880067</v>
      </c>
      <c r="AS35" s="9">
        <f>($AK$2+(M35+AE35)*12*7.57%)*SUM(Fasering!$D$5:$D$9)</f>
        <v>2648.6125470218876</v>
      </c>
      <c r="AT35" s="9">
        <f>($AK$2+(N35+AF35)*12*7.57%)*SUM(Fasering!$D$5:$D$10)</f>
        <v>3577.7585751121715</v>
      </c>
      <c r="AU35" s="87">
        <f>($AK$2+(O35+AG35)*12*7.57%)*SUM(Fasering!$D$5:$D$11)</f>
        <v>4638.7332041862001</v>
      </c>
    </row>
    <row r="36" spans="1:47" x14ac:dyDescent="0.3">
      <c r="A36" s="36"/>
      <c r="B36" s="129"/>
      <c r="C36" s="130"/>
      <c r="D36" s="129"/>
      <c r="E36" s="130"/>
      <c r="F36" s="129"/>
      <c r="G36" s="130"/>
      <c r="H36" s="47"/>
      <c r="I36" s="47"/>
      <c r="J36" s="47"/>
      <c r="K36" s="47"/>
      <c r="L36" s="47"/>
      <c r="M36" s="47"/>
      <c r="N36" s="47"/>
      <c r="O36" s="74"/>
      <c r="P36" s="129"/>
      <c r="Q36" s="130"/>
      <c r="R36" s="47"/>
      <c r="S36" s="47"/>
      <c r="T36" s="47"/>
      <c r="U36" s="47"/>
      <c r="V36" s="47"/>
      <c r="W36" s="47"/>
      <c r="X36" s="74"/>
      <c r="Y36" s="129"/>
      <c r="Z36" s="130"/>
      <c r="AA36" s="73"/>
      <c r="AB36" s="47"/>
      <c r="AC36" s="47"/>
      <c r="AD36" s="47"/>
      <c r="AE36" s="47"/>
      <c r="AF36" s="47"/>
      <c r="AG36" s="74"/>
      <c r="AH36" s="88"/>
      <c r="AI36" s="89"/>
      <c r="AJ36" s="89"/>
      <c r="AK36" s="89"/>
      <c r="AL36" s="89"/>
      <c r="AM36" s="89"/>
      <c r="AN36" s="90"/>
      <c r="AO36" s="88"/>
      <c r="AP36" s="89"/>
      <c r="AQ36" s="89"/>
      <c r="AR36" s="89"/>
      <c r="AS36" s="89"/>
      <c r="AT36" s="89"/>
      <c r="AU36" s="90"/>
    </row>
  </sheetData>
  <mergeCells count="169">
    <mergeCell ref="AH4:AN4"/>
    <mergeCell ref="AO4:AU4"/>
    <mergeCell ref="AA4:AG4"/>
    <mergeCell ref="B5:C5"/>
    <mergeCell ref="D5:E5"/>
    <mergeCell ref="F5:G5"/>
    <mergeCell ref="P5:Q5"/>
    <mergeCell ref="Y5:Z5"/>
    <mergeCell ref="B4:E4"/>
    <mergeCell ref="F4:G4"/>
    <mergeCell ref="P4:Q4"/>
    <mergeCell ref="R4:X4"/>
    <mergeCell ref="Y4:Z4"/>
    <mergeCell ref="H4:O4"/>
    <mergeCell ref="B6:C6"/>
    <mergeCell ref="D6:E6"/>
    <mergeCell ref="F6:G6"/>
    <mergeCell ref="P6:Q6"/>
    <mergeCell ref="Y6:Z6"/>
    <mergeCell ref="B7:C7"/>
    <mergeCell ref="D7:E7"/>
    <mergeCell ref="F7:G7"/>
    <mergeCell ref="P7:Q7"/>
    <mergeCell ref="Y7:Z7"/>
    <mergeCell ref="B8:C8"/>
    <mergeCell ref="D8:E8"/>
    <mergeCell ref="F8:G8"/>
    <mergeCell ref="P8:Q8"/>
    <mergeCell ref="Y8:Z8"/>
    <mergeCell ref="B9:C9"/>
    <mergeCell ref="D9:E9"/>
    <mergeCell ref="F9:G9"/>
    <mergeCell ref="P9:Q9"/>
    <mergeCell ref="Y9:Z9"/>
    <mergeCell ref="B10:C10"/>
    <mergeCell ref="D10:E10"/>
    <mergeCell ref="F10:G10"/>
    <mergeCell ref="P10:Q10"/>
    <mergeCell ref="Y10:Z10"/>
    <mergeCell ref="B11:C11"/>
    <mergeCell ref="D11:E11"/>
    <mergeCell ref="F11:G11"/>
    <mergeCell ref="P11:Q11"/>
    <mergeCell ref="Y11:Z11"/>
    <mergeCell ref="B12:C12"/>
    <mergeCell ref="D12:E12"/>
    <mergeCell ref="F12:G12"/>
    <mergeCell ref="P12:Q12"/>
    <mergeCell ref="Y12:Z12"/>
    <mergeCell ref="B13:C13"/>
    <mergeCell ref="D13:E13"/>
    <mergeCell ref="F13:G13"/>
    <mergeCell ref="P13:Q13"/>
    <mergeCell ref="Y13:Z13"/>
    <mergeCell ref="B14:C14"/>
    <mergeCell ref="D14:E14"/>
    <mergeCell ref="F14:G14"/>
    <mergeCell ref="P14:Q14"/>
    <mergeCell ref="Y14:Z14"/>
    <mergeCell ref="B15:C15"/>
    <mergeCell ref="D15:E15"/>
    <mergeCell ref="F15:G15"/>
    <mergeCell ref="P15:Q15"/>
    <mergeCell ref="Y15:Z15"/>
    <mergeCell ref="B16:C16"/>
    <mergeCell ref="D16:E16"/>
    <mergeCell ref="F16:G16"/>
    <mergeCell ref="P16:Q16"/>
    <mergeCell ref="Y16:Z16"/>
    <mergeCell ref="B17:C17"/>
    <mergeCell ref="D17:E17"/>
    <mergeCell ref="F17:G17"/>
    <mergeCell ref="P17:Q17"/>
    <mergeCell ref="Y17:Z17"/>
    <mergeCell ref="B18:C18"/>
    <mergeCell ref="D18:E18"/>
    <mergeCell ref="F18:G18"/>
    <mergeCell ref="P18:Q18"/>
    <mergeCell ref="Y18:Z18"/>
    <mergeCell ref="B19:C19"/>
    <mergeCell ref="D19:E19"/>
    <mergeCell ref="F19:G19"/>
    <mergeCell ref="P19:Q19"/>
    <mergeCell ref="Y19:Z19"/>
    <mergeCell ref="B20:C20"/>
    <mergeCell ref="D20:E20"/>
    <mergeCell ref="F20:G20"/>
    <mergeCell ref="P20:Q20"/>
    <mergeCell ref="Y20:Z20"/>
    <mergeCell ref="B21:C21"/>
    <mergeCell ref="D21:E21"/>
    <mergeCell ref="F21:G21"/>
    <mergeCell ref="P21:Q21"/>
    <mergeCell ref="Y21:Z21"/>
    <mergeCell ref="B22:C22"/>
    <mergeCell ref="D22:E22"/>
    <mergeCell ref="F22:G22"/>
    <mergeCell ref="P22:Q22"/>
    <mergeCell ref="Y22:Z22"/>
    <mergeCell ref="B23:C23"/>
    <mergeCell ref="D23:E23"/>
    <mergeCell ref="F23:G23"/>
    <mergeCell ref="P23:Q23"/>
    <mergeCell ref="Y23:Z23"/>
    <mergeCell ref="B24:C24"/>
    <mergeCell ref="D24:E24"/>
    <mergeCell ref="F24:G24"/>
    <mergeCell ref="P24:Q24"/>
    <mergeCell ref="Y24:Z24"/>
    <mergeCell ref="B25:C25"/>
    <mergeCell ref="D25:E25"/>
    <mergeCell ref="F25:G25"/>
    <mergeCell ref="P25:Q25"/>
    <mergeCell ref="Y25:Z25"/>
    <mergeCell ref="B26:C26"/>
    <mergeCell ref="D26:E26"/>
    <mergeCell ref="F26:G26"/>
    <mergeCell ref="P26:Q26"/>
    <mergeCell ref="Y26:Z26"/>
    <mergeCell ref="B27:C27"/>
    <mergeCell ref="D27:E27"/>
    <mergeCell ref="F27:G27"/>
    <mergeCell ref="P27:Q27"/>
    <mergeCell ref="Y27:Z27"/>
    <mergeCell ref="B28:C28"/>
    <mergeCell ref="D28:E28"/>
    <mergeCell ref="F28:G28"/>
    <mergeCell ref="P28:Q28"/>
    <mergeCell ref="Y28:Z28"/>
    <mergeCell ref="B29:C29"/>
    <mergeCell ref="D29:E29"/>
    <mergeCell ref="F29:G29"/>
    <mergeCell ref="P29:Q29"/>
    <mergeCell ref="Y29:Z29"/>
    <mergeCell ref="B30:C30"/>
    <mergeCell ref="D30:E30"/>
    <mergeCell ref="F30:G30"/>
    <mergeCell ref="P30:Q30"/>
    <mergeCell ref="Y30:Z30"/>
    <mergeCell ref="B31:C31"/>
    <mergeCell ref="D31:E31"/>
    <mergeCell ref="F31:G31"/>
    <mergeCell ref="P31:Q31"/>
    <mergeCell ref="Y31:Z31"/>
    <mergeCell ref="B32:C32"/>
    <mergeCell ref="D32:E32"/>
    <mergeCell ref="F32:G32"/>
    <mergeCell ref="P32:Q32"/>
    <mergeCell ref="Y32:Z32"/>
    <mergeCell ref="B33:C33"/>
    <mergeCell ref="D33:E33"/>
    <mergeCell ref="F33:G33"/>
    <mergeCell ref="P33:Q33"/>
    <mergeCell ref="Y33:Z33"/>
    <mergeCell ref="B36:C36"/>
    <mergeCell ref="D36:E36"/>
    <mergeCell ref="F36:G36"/>
    <mergeCell ref="P36:Q36"/>
    <mergeCell ref="Y36:Z36"/>
    <mergeCell ref="B34:C34"/>
    <mergeCell ref="D34:E34"/>
    <mergeCell ref="F34:G34"/>
    <mergeCell ref="P34:Q34"/>
    <mergeCell ref="Y34:Z34"/>
    <mergeCell ref="B35:C35"/>
    <mergeCell ref="D35:E35"/>
    <mergeCell ref="F35:G35"/>
    <mergeCell ref="P35:Q35"/>
    <mergeCell ref="Y35:Z35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  <colBreaks count="3" manualBreakCount="3">
    <brk id="15" max="1048575" man="1"/>
    <brk id="24" max="1048575" man="1"/>
    <brk id="3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zoomScaleNormal="100" workbookViewId="0"/>
  </sheetViews>
  <sheetFormatPr defaultRowHeight="12.75" x14ac:dyDescent="0.2"/>
  <cols>
    <col min="1" max="1" width="23.75" style="1" bestFit="1" customWidth="1"/>
    <col min="2" max="7" width="12.125" style="1" customWidth="1"/>
    <col min="8" max="8" width="17.375" style="16" bestFit="1" customWidth="1"/>
    <col min="9" max="16384" width="9" style="1"/>
  </cols>
  <sheetData>
    <row r="1" spans="1:8" ht="28.5" customHeight="1" x14ac:dyDescent="0.2">
      <c r="B1" s="117" t="s">
        <v>11</v>
      </c>
      <c r="C1" s="118"/>
      <c r="D1" s="118"/>
      <c r="E1" s="118"/>
      <c r="F1" s="118"/>
      <c r="G1" s="119"/>
      <c r="H1" s="17" t="s">
        <v>14</v>
      </c>
    </row>
    <row r="2" spans="1:8" x14ac:dyDescent="0.2">
      <c r="A2" s="115" t="s">
        <v>10</v>
      </c>
      <c r="B2" s="123" t="s">
        <v>12</v>
      </c>
      <c r="C2" s="124"/>
      <c r="D2" s="125"/>
      <c r="E2" s="123" t="s">
        <v>13</v>
      </c>
      <c r="F2" s="124"/>
      <c r="G2" s="125"/>
      <c r="H2" s="121"/>
    </row>
    <row r="3" spans="1:8" x14ac:dyDescent="0.2">
      <c r="A3" s="116"/>
      <c r="B3" s="6" t="s">
        <v>6</v>
      </c>
      <c r="C3" s="3" t="s">
        <v>9</v>
      </c>
      <c r="D3" s="7" t="s">
        <v>8</v>
      </c>
      <c r="E3" s="6" t="s">
        <v>6</v>
      </c>
      <c r="F3" s="3" t="s">
        <v>9</v>
      </c>
      <c r="G3" s="7" t="s">
        <v>8</v>
      </c>
      <c r="H3" s="122"/>
    </row>
    <row r="4" spans="1:8" x14ac:dyDescent="0.2">
      <c r="A4" s="4">
        <v>41730</v>
      </c>
      <c r="B4" s="8"/>
      <c r="C4" s="9"/>
      <c r="D4" s="10"/>
      <c r="E4" s="11"/>
      <c r="F4" s="9"/>
      <c r="G4" s="10"/>
      <c r="H4" s="16" t="s">
        <v>15</v>
      </c>
    </row>
    <row r="5" spans="1:8" x14ac:dyDescent="0.2">
      <c r="A5" s="5" t="s">
        <v>0</v>
      </c>
      <c r="B5" s="11"/>
      <c r="C5" s="9">
        <v>3130.87</v>
      </c>
      <c r="D5" s="113"/>
      <c r="E5" s="11"/>
      <c r="F5" s="9">
        <v>54.78</v>
      </c>
      <c r="G5" s="10"/>
      <c r="H5" s="120" t="s">
        <v>17</v>
      </c>
    </row>
    <row r="6" spans="1:8" x14ac:dyDescent="0.2">
      <c r="A6" s="5" t="s">
        <v>1</v>
      </c>
      <c r="B6" s="11">
        <v>620.24</v>
      </c>
      <c r="C6" s="9">
        <f t="shared" ref="C6:C10" si="0">C5+B6</f>
        <v>3751.1099999999997</v>
      </c>
      <c r="D6" s="19">
        <f>B6/(C$11-C$5)</f>
        <v>0.25856369252831635</v>
      </c>
      <c r="E6" s="11">
        <v>10.86</v>
      </c>
      <c r="F6" s="9">
        <f t="shared" ref="F6:F10" si="1">F5+E6</f>
        <v>65.64</v>
      </c>
      <c r="G6" s="10">
        <f>E6/(F$11-F$5)</f>
        <v>0.25869461648403996</v>
      </c>
      <c r="H6" s="120"/>
    </row>
    <row r="7" spans="1:8" x14ac:dyDescent="0.2">
      <c r="A7" s="5" t="s">
        <v>2</v>
      </c>
      <c r="B7" s="11">
        <v>355.87</v>
      </c>
      <c r="C7" s="9">
        <f t="shared" si="0"/>
        <v>4106.9799999999996</v>
      </c>
      <c r="D7" s="19">
        <f t="shared" ref="D7:D11" si="2">B7/(C$11-C$5)</f>
        <v>0.14835396178906865</v>
      </c>
      <c r="E7" s="11">
        <v>6.23</v>
      </c>
      <c r="F7" s="9">
        <f t="shared" si="1"/>
        <v>71.87</v>
      </c>
      <c r="G7" s="10">
        <f t="shared" ref="G7:G11" si="3">E7/(F$11-F$5)</f>
        <v>0.14840400190566935</v>
      </c>
      <c r="H7" s="120"/>
    </row>
    <row r="8" spans="1:8" x14ac:dyDescent="0.2">
      <c r="A8" s="5" t="s">
        <v>3</v>
      </c>
      <c r="B8" s="11">
        <v>355.87</v>
      </c>
      <c r="C8" s="9">
        <f t="shared" si="0"/>
        <v>4462.8499999999995</v>
      </c>
      <c r="D8" s="19">
        <f t="shared" si="2"/>
        <v>0.14835396178906865</v>
      </c>
      <c r="E8" s="11">
        <v>6.23</v>
      </c>
      <c r="F8" s="9">
        <f t="shared" si="1"/>
        <v>78.100000000000009</v>
      </c>
      <c r="G8" s="10">
        <f t="shared" si="3"/>
        <v>0.14840400190566935</v>
      </c>
      <c r="H8" s="120"/>
    </row>
    <row r="9" spans="1:8" x14ac:dyDescent="0.2">
      <c r="A9" s="5" t="s">
        <v>4</v>
      </c>
      <c r="B9" s="11">
        <v>355.87</v>
      </c>
      <c r="C9" s="9">
        <f>C8+B9</f>
        <v>4818.7199999999993</v>
      </c>
      <c r="D9" s="19">
        <f t="shared" si="2"/>
        <v>0.14835396178906865</v>
      </c>
      <c r="E9" s="11">
        <v>6.23</v>
      </c>
      <c r="F9" s="9">
        <f t="shared" si="1"/>
        <v>84.330000000000013</v>
      </c>
      <c r="G9" s="10">
        <f t="shared" si="3"/>
        <v>0.14840400190566935</v>
      </c>
      <c r="H9" s="120"/>
    </row>
    <row r="10" spans="1:8" x14ac:dyDescent="0.2">
      <c r="A10" s="5" t="s">
        <v>5</v>
      </c>
      <c r="B10" s="11">
        <v>355.07</v>
      </c>
      <c r="C10" s="9">
        <f t="shared" si="0"/>
        <v>5173.7899999999991</v>
      </c>
      <c r="D10" s="19">
        <f t="shared" si="2"/>
        <v>0.14802046031540902</v>
      </c>
      <c r="E10" s="11">
        <v>6.2</v>
      </c>
      <c r="F10" s="9">
        <f t="shared" si="1"/>
        <v>90.530000000000015</v>
      </c>
      <c r="G10" s="10">
        <f t="shared" si="3"/>
        <v>0.14768937589328252</v>
      </c>
      <c r="H10" s="120"/>
    </row>
    <row r="11" spans="1:8" s="2" customFormat="1" ht="13.5" thickBot="1" x14ac:dyDescent="0.25">
      <c r="A11" s="12" t="s">
        <v>7</v>
      </c>
      <c r="B11" s="13">
        <v>355.86999999999989</v>
      </c>
      <c r="C11" s="14">
        <v>5529.66</v>
      </c>
      <c r="D11" s="20">
        <f t="shared" si="2"/>
        <v>0.14835396178906862</v>
      </c>
      <c r="E11" s="13">
        <v>6.2299999999999898</v>
      </c>
      <c r="F11" s="14">
        <v>96.76</v>
      </c>
      <c r="G11" s="15">
        <f t="shared" si="3"/>
        <v>0.1484040019056691</v>
      </c>
      <c r="H11" s="18" t="s">
        <v>16</v>
      </c>
    </row>
    <row r="13" spans="1:8" x14ac:dyDescent="0.2">
      <c r="D13" s="112">
        <f>SUM(D6:D11)</f>
        <v>1</v>
      </c>
      <c r="G13" s="112">
        <f>SUM(G6:G11)</f>
        <v>0.99999999999999978</v>
      </c>
    </row>
  </sheetData>
  <mergeCells count="6">
    <mergeCell ref="A2:A3"/>
    <mergeCell ref="B1:G1"/>
    <mergeCell ref="H5:H10"/>
    <mergeCell ref="H2:H3"/>
    <mergeCell ref="B2:D2"/>
    <mergeCell ref="E2:G2"/>
  </mergeCells>
  <phoneticPr fontId="0" type="noConversion"/>
  <printOptions gridLines="1"/>
  <pageMargins left="0.74803149606299213" right="0.74803149606299213" top="1.1811023622047245" bottom="0.98425196850393704" header="0.51181102362204722" footer="0.51181102362204722"/>
  <pageSetup paperSize="9" scale="99" orientation="landscape" r:id="rId1"/>
  <headerFooter alignWithMargins="0">
    <oddHeader>&amp;L&amp;"Verdana,Vet"&amp;11BVR 22/11/2013 SUBSIDIËRING OPVANG BABY'S EN PEUTERS
TOEPASSING ARTIKEL 59 § 2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6"/>
  <sheetViews>
    <sheetView zoomScale="80" zoomScaleNormal="80" workbookViewId="0"/>
  </sheetViews>
  <sheetFormatPr defaultRowHeight="15" x14ac:dyDescent="0.3"/>
  <cols>
    <col min="1" max="1" width="3.375" style="24" bestFit="1" customWidth="1"/>
    <col min="2" max="3" width="7.75" style="24" customWidth="1"/>
    <col min="4" max="4" width="8.875" style="24" bestFit="1" customWidth="1"/>
    <col min="5" max="7" width="7.75" style="24" customWidth="1"/>
    <col min="8" max="15" width="11.25" style="24" customWidth="1"/>
    <col min="16" max="17" width="7.75" style="24" customWidth="1"/>
    <col min="18" max="24" width="11.25" style="24" customWidth="1"/>
    <col min="25" max="26" width="7.75" style="24" customWidth="1"/>
    <col min="27" max="33" width="11.25" style="24" customWidth="1"/>
    <col min="34" max="43" width="11.25" customWidth="1"/>
    <col min="44" max="44" width="11.25" style="24" customWidth="1"/>
    <col min="45" max="47" width="11.25" customWidth="1"/>
  </cols>
  <sheetData>
    <row r="1" spans="1:47" ht="16.5" x14ac:dyDescent="0.3">
      <c r="A1" s="21" t="s">
        <v>143</v>
      </c>
      <c r="B1" s="21" t="s">
        <v>19</v>
      </c>
      <c r="C1" s="21"/>
      <c r="D1" s="21"/>
      <c r="E1" s="71" t="s">
        <v>144</v>
      </c>
      <c r="F1" s="23" t="s">
        <v>145</v>
      </c>
      <c r="G1" s="57"/>
      <c r="H1" s="21"/>
      <c r="I1" s="21"/>
      <c r="L1" s="107">
        <f>D6</f>
        <v>41275</v>
      </c>
      <c r="O1" s="24" t="s">
        <v>146</v>
      </c>
      <c r="V1"/>
      <c r="W1"/>
      <c r="X1"/>
      <c r="Y1"/>
      <c r="Z1"/>
      <c r="AA1"/>
      <c r="AH1" s="81" t="str">
        <f>'L4'!$AH$2</f>
        <v>Berekening eindejaarspremie 2014:</v>
      </c>
      <c r="AR1"/>
    </row>
    <row r="2" spans="1:47" ht="16.5" x14ac:dyDescent="0.3">
      <c r="A2" s="21"/>
      <c r="B2" s="21"/>
      <c r="C2" s="68"/>
      <c r="D2" s="69"/>
      <c r="E2" s="69"/>
      <c r="F2" s="69"/>
      <c r="G2" s="69"/>
      <c r="H2" s="68"/>
      <c r="I2" s="68"/>
      <c r="J2" s="69"/>
      <c r="K2" s="70"/>
      <c r="L2" s="70"/>
      <c r="N2" s="24" t="s">
        <v>22</v>
      </c>
      <c r="O2" s="26">
        <f>'L4'!O4</f>
        <v>1.2682</v>
      </c>
      <c r="AH2" s="82" t="s">
        <v>169</v>
      </c>
      <c r="AK2" s="83">
        <f>'L4'!$AK$3</f>
        <v>128.56</v>
      </c>
      <c r="AR2"/>
    </row>
    <row r="3" spans="1:47" ht="17.25" x14ac:dyDescent="0.35">
      <c r="A3" s="21"/>
      <c r="B3" s="21"/>
      <c r="C3" s="21"/>
      <c r="D3" s="21"/>
      <c r="E3" s="27"/>
      <c r="F3" s="28"/>
      <c r="G3" s="21"/>
      <c r="H3" s="21"/>
      <c r="I3" s="21"/>
      <c r="J3" s="21"/>
      <c r="K3" s="21"/>
      <c r="L3" s="21"/>
      <c r="M3" s="21"/>
      <c r="N3" s="21"/>
      <c r="O3" s="21"/>
      <c r="P3" s="21"/>
      <c r="AH3" s="82" t="s">
        <v>72</v>
      </c>
    </row>
    <row r="4" spans="1:47" x14ac:dyDescent="0.3">
      <c r="A4" s="29"/>
      <c r="B4" s="135" t="s">
        <v>23</v>
      </c>
      <c r="C4" s="150"/>
      <c r="D4" s="150"/>
      <c r="E4" s="136"/>
      <c r="F4" s="135" t="s">
        <v>24</v>
      </c>
      <c r="G4" s="136"/>
      <c r="H4" s="147" t="s">
        <v>39</v>
      </c>
      <c r="I4" s="148"/>
      <c r="J4" s="148"/>
      <c r="K4" s="148"/>
      <c r="L4" s="148"/>
      <c r="M4" s="148"/>
      <c r="N4" s="148"/>
      <c r="O4" s="149"/>
      <c r="P4" s="135" t="s">
        <v>25</v>
      </c>
      <c r="Q4" s="138"/>
      <c r="R4" s="147" t="s">
        <v>40</v>
      </c>
      <c r="S4" s="148"/>
      <c r="T4" s="148"/>
      <c r="U4" s="148"/>
      <c r="V4" s="148"/>
      <c r="W4" s="148"/>
      <c r="X4" s="149"/>
      <c r="Y4" s="135" t="s">
        <v>26</v>
      </c>
      <c r="Z4" s="136"/>
      <c r="AA4" s="147" t="s">
        <v>41</v>
      </c>
      <c r="AB4" s="148"/>
      <c r="AC4" s="148"/>
      <c r="AD4" s="148"/>
      <c r="AE4" s="148"/>
      <c r="AF4" s="148"/>
      <c r="AG4" s="149"/>
      <c r="AH4" s="147" t="s">
        <v>177</v>
      </c>
      <c r="AI4" s="148"/>
      <c r="AJ4" s="148"/>
      <c r="AK4" s="148"/>
      <c r="AL4" s="148"/>
      <c r="AM4" s="148"/>
      <c r="AN4" s="149"/>
      <c r="AO4" s="147" t="s">
        <v>178</v>
      </c>
      <c r="AP4" s="148"/>
      <c r="AQ4" s="148"/>
      <c r="AR4" s="148"/>
      <c r="AS4" s="148"/>
      <c r="AT4" s="148"/>
      <c r="AU4" s="149"/>
    </row>
    <row r="5" spans="1:47" x14ac:dyDescent="0.3">
      <c r="A5" s="33"/>
      <c r="B5" s="151">
        <v>1</v>
      </c>
      <c r="C5" s="152"/>
      <c r="D5" s="151"/>
      <c r="E5" s="152"/>
      <c r="F5" s="151"/>
      <c r="G5" s="152"/>
      <c r="H5" s="44" t="s">
        <v>183</v>
      </c>
      <c r="I5" s="44" t="s">
        <v>184</v>
      </c>
      <c r="J5" s="44" t="s">
        <v>33</v>
      </c>
      <c r="K5" s="44" t="s">
        <v>34</v>
      </c>
      <c r="L5" s="44" t="s">
        <v>35</v>
      </c>
      <c r="M5" s="44" t="s">
        <v>36</v>
      </c>
      <c r="N5" s="44" t="s">
        <v>37</v>
      </c>
      <c r="O5" s="111" t="s">
        <v>38</v>
      </c>
      <c r="P5" s="151"/>
      <c r="Q5" s="152"/>
      <c r="R5" s="44" t="s">
        <v>185</v>
      </c>
      <c r="S5" s="44" t="s">
        <v>33</v>
      </c>
      <c r="T5" s="44" t="s">
        <v>34</v>
      </c>
      <c r="U5" s="44" t="s">
        <v>35</v>
      </c>
      <c r="V5" s="44" t="s">
        <v>36</v>
      </c>
      <c r="W5" s="44" t="s">
        <v>37</v>
      </c>
      <c r="X5" s="111" t="s">
        <v>38</v>
      </c>
      <c r="Y5" s="153" t="s">
        <v>28</v>
      </c>
      <c r="Z5" s="152"/>
      <c r="AA5" s="44" t="s">
        <v>185</v>
      </c>
      <c r="AB5" s="44" t="s">
        <v>33</v>
      </c>
      <c r="AC5" s="44" t="s">
        <v>34</v>
      </c>
      <c r="AD5" s="44" t="s">
        <v>35</v>
      </c>
      <c r="AE5" s="44" t="s">
        <v>36</v>
      </c>
      <c r="AF5" s="44" t="s">
        <v>37</v>
      </c>
      <c r="AG5" s="111" t="s">
        <v>38</v>
      </c>
      <c r="AH5" s="44" t="s">
        <v>185</v>
      </c>
      <c r="AI5" s="44" t="s">
        <v>33</v>
      </c>
      <c r="AJ5" s="44" t="s">
        <v>34</v>
      </c>
      <c r="AK5" s="44" t="s">
        <v>35</v>
      </c>
      <c r="AL5" s="44" t="s">
        <v>36</v>
      </c>
      <c r="AM5" s="44" t="s">
        <v>37</v>
      </c>
      <c r="AN5" s="111" t="s">
        <v>38</v>
      </c>
      <c r="AO5" s="44" t="s">
        <v>185</v>
      </c>
      <c r="AP5" s="44" t="s">
        <v>33</v>
      </c>
      <c r="AQ5" s="44" t="s">
        <v>34</v>
      </c>
      <c r="AR5" s="44" t="s">
        <v>35</v>
      </c>
      <c r="AS5" s="44" t="s">
        <v>36</v>
      </c>
      <c r="AT5" s="44" t="s">
        <v>37</v>
      </c>
      <c r="AU5" s="111" t="s">
        <v>38</v>
      </c>
    </row>
    <row r="6" spans="1:47" x14ac:dyDescent="0.3">
      <c r="A6" s="33"/>
      <c r="B6" s="139" t="s">
        <v>31</v>
      </c>
      <c r="C6" s="140"/>
      <c r="D6" s="145">
        <f>'L4'!$D$8</f>
        <v>41275</v>
      </c>
      <c r="E6" s="144"/>
      <c r="F6" s="145">
        <f>D6</f>
        <v>41275</v>
      </c>
      <c r="G6" s="146"/>
      <c r="H6" s="48"/>
      <c r="I6" s="48" t="s">
        <v>179</v>
      </c>
      <c r="J6" s="48" t="s">
        <v>180</v>
      </c>
      <c r="K6" s="48" t="s">
        <v>181</v>
      </c>
      <c r="L6" s="48" t="s">
        <v>181</v>
      </c>
      <c r="M6" s="48" t="s">
        <v>181</v>
      </c>
      <c r="N6" s="48" t="s">
        <v>182</v>
      </c>
      <c r="O6" s="54" t="s">
        <v>181</v>
      </c>
      <c r="P6" s="143"/>
      <c r="Q6" s="144"/>
      <c r="R6" s="48" t="s">
        <v>179</v>
      </c>
      <c r="S6" s="48" t="s">
        <v>180</v>
      </c>
      <c r="T6" s="48" t="s">
        <v>181</v>
      </c>
      <c r="U6" s="48" t="s">
        <v>181</v>
      </c>
      <c r="V6" s="48" t="s">
        <v>181</v>
      </c>
      <c r="W6" s="48" t="s">
        <v>182</v>
      </c>
      <c r="X6" s="54" t="s">
        <v>181</v>
      </c>
      <c r="Y6" s="143"/>
      <c r="Z6" s="144"/>
      <c r="AA6" s="48" t="s">
        <v>179</v>
      </c>
      <c r="AB6" s="48" t="s">
        <v>180</v>
      </c>
      <c r="AC6" s="48" t="s">
        <v>181</v>
      </c>
      <c r="AD6" s="48" t="s">
        <v>181</v>
      </c>
      <c r="AE6" s="48" t="s">
        <v>181</v>
      </c>
      <c r="AF6" s="48" t="s">
        <v>182</v>
      </c>
      <c r="AG6" s="54" t="s">
        <v>181</v>
      </c>
      <c r="AH6" s="48" t="s">
        <v>179</v>
      </c>
      <c r="AI6" s="48" t="s">
        <v>180</v>
      </c>
      <c r="AJ6" s="48" t="s">
        <v>181</v>
      </c>
      <c r="AK6" s="48" t="s">
        <v>181</v>
      </c>
      <c r="AL6" s="48" t="s">
        <v>181</v>
      </c>
      <c r="AM6" s="48" t="s">
        <v>182</v>
      </c>
      <c r="AN6" s="54" t="s">
        <v>181</v>
      </c>
      <c r="AO6" s="48" t="s">
        <v>179</v>
      </c>
      <c r="AP6" s="48" t="s">
        <v>180</v>
      </c>
      <c r="AQ6" s="48" t="s">
        <v>181</v>
      </c>
      <c r="AR6" s="48" t="s">
        <v>181</v>
      </c>
      <c r="AS6" s="48" t="s">
        <v>181</v>
      </c>
      <c r="AT6" s="48" t="s">
        <v>182</v>
      </c>
      <c r="AU6" s="54" t="s">
        <v>181</v>
      </c>
    </row>
    <row r="7" spans="1:47" x14ac:dyDescent="0.3">
      <c r="A7" s="33"/>
      <c r="B7" s="135"/>
      <c r="C7" s="136"/>
      <c r="D7" s="137"/>
      <c r="E7" s="138"/>
      <c r="F7" s="137"/>
      <c r="G7" s="138"/>
      <c r="H7" s="45"/>
      <c r="I7" s="45"/>
      <c r="J7" s="45"/>
      <c r="K7" s="45"/>
      <c r="L7" s="45"/>
      <c r="M7" s="45"/>
      <c r="N7" s="45"/>
      <c r="O7" s="79"/>
      <c r="P7" s="137"/>
      <c r="Q7" s="138"/>
      <c r="R7" s="45"/>
      <c r="S7" s="45"/>
      <c r="T7" s="45"/>
      <c r="U7" s="45"/>
      <c r="V7" s="45"/>
      <c r="W7" s="45"/>
      <c r="X7" s="79"/>
      <c r="Y7" s="137"/>
      <c r="Z7" s="138"/>
      <c r="AA7" s="78"/>
      <c r="AB7" s="45"/>
      <c r="AC7" s="45"/>
      <c r="AD7" s="45"/>
      <c r="AE7" s="45"/>
      <c r="AF7" s="45"/>
      <c r="AG7" s="79"/>
      <c r="AH7" s="84"/>
      <c r="AI7" s="85"/>
      <c r="AJ7" s="85"/>
      <c r="AK7" s="85"/>
      <c r="AL7" s="85"/>
      <c r="AM7" s="85"/>
      <c r="AN7" s="86"/>
      <c r="AO7" s="84"/>
      <c r="AP7" s="85"/>
      <c r="AQ7" s="85"/>
      <c r="AR7" s="85"/>
      <c r="AS7" s="85"/>
      <c r="AT7" s="85"/>
      <c r="AU7" s="86"/>
    </row>
    <row r="8" spans="1:47" x14ac:dyDescent="0.3">
      <c r="A8" s="33">
        <v>0</v>
      </c>
      <c r="B8" s="126">
        <v>41706.69</v>
      </c>
      <c r="C8" s="127"/>
      <c r="D8" s="126">
        <f t="shared" ref="D8:D35" si="0">B8*$O$2</f>
        <v>52892.424257999999</v>
      </c>
      <c r="E8" s="128">
        <f t="shared" ref="E8:E35" si="1">D8/40.3399</f>
        <v>1311.1689483117211</v>
      </c>
      <c r="F8" s="126">
        <f t="shared" ref="F8:F35" si="2">B8/12*$O$2</f>
        <v>4407.7020215000002</v>
      </c>
      <c r="G8" s="128">
        <f t="shared" ref="G8:G35" si="3">F8/40.3399</f>
        <v>109.26407902597677</v>
      </c>
      <c r="H8" s="46">
        <f>'L4'!$H$10</f>
        <v>1609.3</v>
      </c>
      <c r="I8" s="46">
        <f>GEW!$E$12+($F8-GEW!$E$12)*SUM(Fasering!$D$5)</f>
        <v>1716.7792493333334</v>
      </c>
      <c r="J8" s="46">
        <f>GEW!$E$12+($F8-GEW!$E$12)*SUM(Fasering!$D$5:$D$6)</f>
        <v>2412.55417761328</v>
      </c>
      <c r="K8" s="46">
        <f>GEW!$E$12+($F8-GEW!$E$12)*SUM(Fasering!$D$5:$D$7)</f>
        <v>2811.7632317326284</v>
      </c>
      <c r="L8" s="46">
        <f>GEW!$E$12+($F8-GEW!$E$12)*SUM(Fasering!$D$5:$D$8)</f>
        <v>3210.9722858519772</v>
      </c>
      <c r="M8" s="46">
        <f>GEW!$E$12+($F8-GEW!$E$12)*SUM(Fasering!$D$5:$D$9)</f>
        <v>3610.1813399713255</v>
      </c>
      <c r="N8" s="46">
        <f>GEW!$E$12+($F8-GEW!$E$12)*SUM(Fasering!$D$5:$D$10)</f>
        <v>4008.4929673806519</v>
      </c>
      <c r="O8" s="76">
        <f>GEW!$E$12+($F8-GEW!$E$12)*SUM(Fasering!$D$5:$D$11)</f>
        <v>4407.7020215000002</v>
      </c>
      <c r="P8" s="126">
        <f t="shared" ref="P8:P35" si="4">((B8&lt;19968.2)*913.03+(B8&gt;19968.2)*(B8&lt;20424.71)*(20424.71-B8+456.51)+(B8&gt;20424.71)*(B8&lt;22659.62)*456.51+(B8&gt;22659.62)*(B8&lt;23116.13)*(23116.13-B8))/12*$O$2</f>
        <v>0</v>
      </c>
      <c r="Q8" s="128">
        <f t="shared" ref="Q8:Q35" si="5">P8/40.3399</f>
        <v>0</v>
      </c>
      <c r="R8" s="46">
        <f>$P8*SUM(Fasering!$D$5)</f>
        <v>0</v>
      </c>
      <c r="S8" s="46">
        <f>$P8*SUM(Fasering!$D$5:$D$6)</f>
        <v>0</v>
      </c>
      <c r="T8" s="46">
        <f>$P8*SUM(Fasering!$D$5:$D$7)</f>
        <v>0</v>
      </c>
      <c r="U8" s="46">
        <f>$P8*SUM(Fasering!$D$5:$D$8)</f>
        <v>0</v>
      </c>
      <c r="V8" s="46">
        <f>$P8*SUM(Fasering!$D$5:$D$9)</f>
        <v>0</v>
      </c>
      <c r="W8" s="46">
        <f>$P8*SUM(Fasering!$D$5:$D$10)</f>
        <v>0</v>
      </c>
      <c r="X8" s="76">
        <f>$P8*SUM(Fasering!$D$5:$D$11)</f>
        <v>0</v>
      </c>
      <c r="Y8" s="126">
        <f t="shared" ref="Y8:Y35" si="6">((B8&lt;19968.2)*456.51+(B8&gt;19968.2)*(B8&lt;20196.46)*(20196.46-B8+228.26)+(B8&gt;20196.46)*(B8&lt;22659.62)*228.26+(B8&gt;22659.62)*(B8&lt;22887.88)*(22887.88-B8))/12*$O$2</f>
        <v>0</v>
      </c>
      <c r="Z8" s="128">
        <f t="shared" ref="Z8:Z35" si="7">Y8/40.3399</f>
        <v>0</v>
      </c>
      <c r="AA8" s="75">
        <f>$Y8*SUM(Fasering!$D$5)</f>
        <v>0</v>
      </c>
      <c r="AB8" s="46">
        <f>$Y8*SUM(Fasering!$D$5:$D$6)</f>
        <v>0</v>
      </c>
      <c r="AC8" s="46">
        <f>$Y8*SUM(Fasering!$D$5:$D$7)</f>
        <v>0</v>
      </c>
      <c r="AD8" s="46">
        <f>$Y8*SUM(Fasering!$D$5:$D$8)</f>
        <v>0</v>
      </c>
      <c r="AE8" s="46">
        <f>$Y8*SUM(Fasering!$D$5:$D$9)</f>
        <v>0</v>
      </c>
      <c r="AF8" s="46">
        <f>$Y8*SUM(Fasering!$D$5:$D$10)</f>
        <v>0</v>
      </c>
      <c r="AG8" s="76">
        <f>$Y8*SUM(Fasering!$D$5:$D$11)</f>
        <v>0</v>
      </c>
      <c r="AH8" s="5">
        <f>($AK$2+(I8+R8)*12*7.57%)*SUM(Fasering!$D$5)</f>
        <v>0</v>
      </c>
      <c r="AI8" s="9">
        <f>($AK$2+(J8+S8)*12*7.57%)*SUM(Fasering!$D$5:$D$6)</f>
        <v>599.89988414025686</v>
      </c>
      <c r="AJ8" s="9">
        <f>($AK$2+(K8+T8)*12*7.57%)*SUM(Fasering!$D$5:$D$7)</f>
        <v>1091.6647337458242</v>
      </c>
      <c r="AK8" s="9">
        <f>($AK$2+(L8+U8)*12*7.57%)*SUM(Fasering!$D$5:$D$8)</f>
        <v>1691.0281912325804</v>
      </c>
      <c r="AL8" s="9">
        <f>($AK$2+(M8+V8)*12*7.57%)*SUM(Fasering!$D$5:$D$9)</f>
        <v>2397.9902566005262</v>
      </c>
      <c r="AM8" s="9">
        <f>($AK$2+(N8+W8)*12*7.57%)*SUM(Fasering!$D$5:$D$10)</f>
        <v>3210.5991181527743</v>
      </c>
      <c r="AN8" s="87">
        <f>($AK$2+(O8+X8)*12*7.57%)*SUM(Fasering!$D$5:$D$11)</f>
        <v>4132.5165163306001</v>
      </c>
      <c r="AO8" s="5">
        <f>($AK$2+(I8+AA8)*12*7.57%)*SUM(Fasering!$D$5)</f>
        <v>0</v>
      </c>
      <c r="AP8" s="9">
        <f>($AK$2+(J8+AB8)*12*7.57%)*SUM(Fasering!$D$5:$D$6)</f>
        <v>599.89988414025686</v>
      </c>
      <c r="AQ8" s="9">
        <f>($AK$2+(K8+AC8)*12*7.57%)*SUM(Fasering!$D$5:$D$7)</f>
        <v>1091.6647337458242</v>
      </c>
      <c r="AR8" s="9">
        <f>($AK$2+(L8+AD8)*12*7.57%)*SUM(Fasering!$D$5:$D$8)</f>
        <v>1691.0281912325804</v>
      </c>
      <c r="AS8" s="9">
        <f>($AK$2+(M8+AE8)*12*7.57%)*SUM(Fasering!$D$5:$D$9)</f>
        <v>2397.9902566005262</v>
      </c>
      <c r="AT8" s="9">
        <f>($AK$2+(N8+AF8)*12*7.57%)*SUM(Fasering!$D$5:$D$10)</f>
        <v>3210.5991181527743</v>
      </c>
      <c r="AU8" s="87">
        <f>($AK$2+(O8+AG8)*12*7.57%)*SUM(Fasering!$D$5:$D$11)</f>
        <v>4132.5165163306001</v>
      </c>
    </row>
    <row r="9" spans="1:47" x14ac:dyDescent="0.3">
      <c r="A9" s="33">
        <f t="shared" ref="A9:A35" si="8">+A8+1</f>
        <v>1</v>
      </c>
      <c r="B9" s="126">
        <v>41706.69</v>
      </c>
      <c r="C9" s="127"/>
      <c r="D9" s="126">
        <f t="shared" si="0"/>
        <v>52892.424257999999</v>
      </c>
      <c r="E9" s="128">
        <f t="shared" si="1"/>
        <v>1311.1689483117211</v>
      </c>
      <c r="F9" s="126">
        <f t="shared" si="2"/>
        <v>4407.7020215000002</v>
      </c>
      <c r="G9" s="128">
        <f t="shared" si="3"/>
        <v>109.26407902597677</v>
      </c>
      <c r="H9" s="46">
        <f>'L4'!$H$10</f>
        <v>1609.3</v>
      </c>
      <c r="I9" s="46">
        <f>GEW!$E$12+($F9-GEW!$E$12)*SUM(Fasering!$D$5)</f>
        <v>1716.7792493333334</v>
      </c>
      <c r="J9" s="46">
        <f>GEW!$E$12+($F9-GEW!$E$12)*SUM(Fasering!$D$5:$D$6)</f>
        <v>2412.55417761328</v>
      </c>
      <c r="K9" s="46">
        <f>GEW!$E$12+($F9-GEW!$E$12)*SUM(Fasering!$D$5:$D$7)</f>
        <v>2811.7632317326284</v>
      </c>
      <c r="L9" s="46">
        <f>GEW!$E$12+($F9-GEW!$E$12)*SUM(Fasering!$D$5:$D$8)</f>
        <v>3210.9722858519772</v>
      </c>
      <c r="M9" s="46">
        <f>GEW!$E$12+($F9-GEW!$E$12)*SUM(Fasering!$D$5:$D$9)</f>
        <v>3610.1813399713255</v>
      </c>
      <c r="N9" s="46">
        <f>GEW!$E$12+($F9-GEW!$E$12)*SUM(Fasering!$D$5:$D$10)</f>
        <v>4008.4929673806519</v>
      </c>
      <c r="O9" s="76">
        <f>GEW!$E$12+($F9-GEW!$E$12)*SUM(Fasering!$D$5:$D$11)</f>
        <v>4407.7020215000002</v>
      </c>
      <c r="P9" s="126">
        <f t="shared" si="4"/>
        <v>0</v>
      </c>
      <c r="Q9" s="128">
        <f t="shared" si="5"/>
        <v>0</v>
      </c>
      <c r="R9" s="46">
        <f>$P9*SUM(Fasering!$D$5)</f>
        <v>0</v>
      </c>
      <c r="S9" s="46">
        <f>$P9*SUM(Fasering!$D$5:$D$6)</f>
        <v>0</v>
      </c>
      <c r="T9" s="46">
        <f>$P9*SUM(Fasering!$D$5:$D$7)</f>
        <v>0</v>
      </c>
      <c r="U9" s="46">
        <f>$P9*SUM(Fasering!$D$5:$D$8)</f>
        <v>0</v>
      </c>
      <c r="V9" s="46">
        <f>$P9*SUM(Fasering!$D$5:$D$9)</f>
        <v>0</v>
      </c>
      <c r="W9" s="46">
        <f>$P9*SUM(Fasering!$D$5:$D$10)</f>
        <v>0</v>
      </c>
      <c r="X9" s="76">
        <f>$P9*SUM(Fasering!$D$5:$D$11)</f>
        <v>0</v>
      </c>
      <c r="Y9" s="126">
        <f t="shared" si="6"/>
        <v>0</v>
      </c>
      <c r="Z9" s="128">
        <f t="shared" si="7"/>
        <v>0</v>
      </c>
      <c r="AA9" s="75">
        <f>$Y9*SUM(Fasering!$D$5)</f>
        <v>0</v>
      </c>
      <c r="AB9" s="46">
        <f>$Y9*SUM(Fasering!$D$5:$D$6)</f>
        <v>0</v>
      </c>
      <c r="AC9" s="46">
        <f>$Y9*SUM(Fasering!$D$5:$D$7)</f>
        <v>0</v>
      </c>
      <c r="AD9" s="46">
        <f>$Y9*SUM(Fasering!$D$5:$D$8)</f>
        <v>0</v>
      </c>
      <c r="AE9" s="46">
        <f>$Y9*SUM(Fasering!$D$5:$D$9)</f>
        <v>0</v>
      </c>
      <c r="AF9" s="46">
        <f>$Y9*SUM(Fasering!$D$5:$D$10)</f>
        <v>0</v>
      </c>
      <c r="AG9" s="76">
        <f>$Y9*SUM(Fasering!$D$5:$D$11)</f>
        <v>0</v>
      </c>
      <c r="AH9" s="5">
        <f>($AK$2+(I9+R9)*12*7.57%)*SUM(Fasering!$D$5)</f>
        <v>0</v>
      </c>
      <c r="AI9" s="9">
        <f>($AK$2+(J9+S9)*12*7.57%)*SUM(Fasering!$D$5:$D$6)</f>
        <v>599.89988414025686</v>
      </c>
      <c r="AJ9" s="9">
        <f>($AK$2+(K9+T9)*12*7.57%)*SUM(Fasering!$D$5:$D$7)</f>
        <v>1091.6647337458242</v>
      </c>
      <c r="AK9" s="9">
        <f>($AK$2+(L9+U9)*12*7.57%)*SUM(Fasering!$D$5:$D$8)</f>
        <v>1691.0281912325804</v>
      </c>
      <c r="AL9" s="9">
        <f>($AK$2+(M9+V9)*12*7.57%)*SUM(Fasering!$D$5:$D$9)</f>
        <v>2397.9902566005262</v>
      </c>
      <c r="AM9" s="9">
        <f>($AK$2+(N9+W9)*12*7.57%)*SUM(Fasering!$D$5:$D$10)</f>
        <v>3210.5991181527743</v>
      </c>
      <c r="AN9" s="87">
        <f>($AK$2+(O9+X9)*12*7.57%)*SUM(Fasering!$D$5:$D$11)</f>
        <v>4132.5165163306001</v>
      </c>
      <c r="AO9" s="5">
        <f>($AK$2+(I9+AA9)*12*7.57%)*SUM(Fasering!$D$5)</f>
        <v>0</v>
      </c>
      <c r="AP9" s="9">
        <f>($AK$2+(J9+AB9)*12*7.57%)*SUM(Fasering!$D$5:$D$6)</f>
        <v>599.89988414025686</v>
      </c>
      <c r="AQ9" s="9">
        <f>($AK$2+(K9+AC9)*12*7.57%)*SUM(Fasering!$D$5:$D$7)</f>
        <v>1091.6647337458242</v>
      </c>
      <c r="AR9" s="9">
        <f>($AK$2+(L9+AD9)*12*7.57%)*SUM(Fasering!$D$5:$D$8)</f>
        <v>1691.0281912325804</v>
      </c>
      <c r="AS9" s="9">
        <f>($AK$2+(M9+AE9)*12*7.57%)*SUM(Fasering!$D$5:$D$9)</f>
        <v>2397.9902566005262</v>
      </c>
      <c r="AT9" s="9">
        <f>($AK$2+(N9+AF9)*12*7.57%)*SUM(Fasering!$D$5:$D$10)</f>
        <v>3210.5991181527743</v>
      </c>
      <c r="AU9" s="87">
        <f>($AK$2+(O9+AG9)*12*7.57%)*SUM(Fasering!$D$5:$D$11)</f>
        <v>4132.5165163306001</v>
      </c>
    </row>
    <row r="10" spans="1:47" x14ac:dyDescent="0.3">
      <c r="A10" s="33">
        <f t="shared" si="8"/>
        <v>2</v>
      </c>
      <c r="B10" s="126">
        <v>43337.599999999999</v>
      </c>
      <c r="C10" s="127"/>
      <c r="D10" s="126">
        <f t="shared" si="0"/>
        <v>54960.744319999998</v>
      </c>
      <c r="E10" s="128">
        <f t="shared" si="1"/>
        <v>1362.4412633645595</v>
      </c>
      <c r="F10" s="126">
        <f t="shared" si="2"/>
        <v>4580.0620266666665</v>
      </c>
      <c r="G10" s="128">
        <f t="shared" si="3"/>
        <v>113.53677194704663</v>
      </c>
      <c r="H10" s="46">
        <f>'L4'!$H$10</f>
        <v>1609.3</v>
      </c>
      <c r="I10" s="46">
        <f>GEW!$E$12+($F10-GEW!$E$12)*SUM(Fasering!$D$5)</f>
        <v>1716.7792493333334</v>
      </c>
      <c r="J10" s="46">
        <f>GEW!$E$12+($F10-GEW!$E$12)*SUM(Fasering!$D$5:$D$6)</f>
        <v>2457.1202169933731</v>
      </c>
      <c r="K10" s="46">
        <f>GEW!$E$12+($F10-GEW!$E$12)*SUM(Fasering!$D$5:$D$7)</f>
        <v>2881.8995607331808</v>
      </c>
      <c r="L10" s="46">
        <f>GEW!$E$12+($F10-GEW!$E$12)*SUM(Fasering!$D$5:$D$8)</f>
        <v>3306.6789044729885</v>
      </c>
      <c r="M10" s="46">
        <f>GEW!$E$12+($F10-GEW!$E$12)*SUM(Fasering!$D$5:$D$9)</f>
        <v>3731.4582482127962</v>
      </c>
      <c r="N10" s="46">
        <f>GEW!$E$12+($F10-GEW!$E$12)*SUM(Fasering!$D$5:$D$10)</f>
        <v>4155.2826829268588</v>
      </c>
      <c r="O10" s="76">
        <f>GEW!$E$12+($F10-GEW!$E$12)*SUM(Fasering!$D$5:$D$11)</f>
        <v>4580.0620266666665</v>
      </c>
      <c r="P10" s="126">
        <f t="shared" si="4"/>
        <v>0</v>
      </c>
      <c r="Q10" s="128">
        <f t="shared" si="5"/>
        <v>0</v>
      </c>
      <c r="R10" s="46">
        <f>$P10*SUM(Fasering!$D$5)</f>
        <v>0</v>
      </c>
      <c r="S10" s="46">
        <f>$P10*SUM(Fasering!$D$5:$D$6)</f>
        <v>0</v>
      </c>
      <c r="T10" s="46">
        <f>$P10*SUM(Fasering!$D$5:$D$7)</f>
        <v>0</v>
      </c>
      <c r="U10" s="46">
        <f>$P10*SUM(Fasering!$D$5:$D$8)</f>
        <v>0</v>
      </c>
      <c r="V10" s="46">
        <f>$P10*SUM(Fasering!$D$5:$D$9)</f>
        <v>0</v>
      </c>
      <c r="W10" s="46">
        <f>$P10*SUM(Fasering!$D$5:$D$10)</f>
        <v>0</v>
      </c>
      <c r="X10" s="76">
        <f>$P10*SUM(Fasering!$D$5:$D$11)</f>
        <v>0</v>
      </c>
      <c r="Y10" s="126">
        <f t="shared" si="6"/>
        <v>0</v>
      </c>
      <c r="Z10" s="128">
        <f t="shared" si="7"/>
        <v>0</v>
      </c>
      <c r="AA10" s="75">
        <f>$Y10*SUM(Fasering!$D$5)</f>
        <v>0</v>
      </c>
      <c r="AB10" s="46">
        <f>$Y10*SUM(Fasering!$D$5:$D$6)</f>
        <v>0</v>
      </c>
      <c r="AC10" s="46">
        <f>$Y10*SUM(Fasering!$D$5:$D$7)</f>
        <v>0</v>
      </c>
      <c r="AD10" s="46">
        <f>$Y10*SUM(Fasering!$D$5:$D$8)</f>
        <v>0</v>
      </c>
      <c r="AE10" s="46">
        <f>$Y10*SUM(Fasering!$D$5:$D$9)</f>
        <v>0</v>
      </c>
      <c r="AF10" s="46">
        <f>$Y10*SUM(Fasering!$D$5:$D$10)</f>
        <v>0</v>
      </c>
      <c r="AG10" s="76">
        <f>$Y10*SUM(Fasering!$D$5:$D$11)</f>
        <v>0</v>
      </c>
      <c r="AH10" s="5">
        <f>($AK$2+(I10+R10)*12*7.57%)*SUM(Fasering!$D$5)</f>
        <v>0</v>
      </c>
      <c r="AI10" s="9">
        <f>($AK$2+(J10+S10)*12*7.57%)*SUM(Fasering!$D$5:$D$6)</f>
        <v>610.36752241489739</v>
      </c>
      <c r="AJ10" s="9">
        <f>($AK$2+(K10+T10)*12*7.57%)*SUM(Fasering!$D$5:$D$7)</f>
        <v>1117.5902067452539</v>
      </c>
      <c r="AK10" s="9">
        <f>($AK$2+(L10+U10)*12*7.57%)*SUM(Fasering!$D$5:$D$8)</f>
        <v>1739.3034457648439</v>
      </c>
      <c r="AL10" s="9">
        <f>($AK$2+(M10+V10)*12*7.57%)*SUM(Fasering!$D$5:$D$9)</f>
        <v>2475.5072394736671</v>
      </c>
      <c r="AM10" s="9">
        <f>($AK$2+(N10+W10)*12*7.57%)*SUM(Fasering!$D$5:$D$10)</f>
        <v>3324.1608180677454</v>
      </c>
      <c r="AN10" s="87">
        <f>($AK$2+(O10+X10)*12*7.57%)*SUM(Fasering!$D$5:$D$11)</f>
        <v>4289.0883450240008</v>
      </c>
      <c r="AO10" s="5">
        <f>($AK$2+(I10+AA10)*12*7.57%)*SUM(Fasering!$D$5)</f>
        <v>0</v>
      </c>
      <c r="AP10" s="9">
        <f>($AK$2+(J10+AB10)*12*7.57%)*SUM(Fasering!$D$5:$D$6)</f>
        <v>610.36752241489739</v>
      </c>
      <c r="AQ10" s="9">
        <f>($AK$2+(K10+AC10)*12*7.57%)*SUM(Fasering!$D$5:$D$7)</f>
        <v>1117.5902067452539</v>
      </c>
      <c r="AR10" s="9">
        <f>($AK$2+(L10+AD10)*12*7.57%)*SUM(Fasering!$D$5:$D$8)</f>
        <v>1739.3034457648439</v>
      </c>
      <c r="AS10" s="9">
        <f>($AK$2+(M10+AE10)*12*7.57%)*SUM(Fasering!$D$5:$D$9)</f>
        <v>2475.5072394736671</v>
      </c>
      <c r="AT10" s="9">
        <f>($AK$2+(N10+AF10)*12*7.57%)*SUM(Fasering!$D$5:$D$10)</f>
        <v>3324.1608180677454</v>
      </c>
      <c r="AU10" s="87">
        <f>($AK$2+(O10+AG10)*12*7.57%)*SUM(Fasering!$D$5:$D$11)</f>
        <v>4289.0883450240008</v>
      </c>
    </row>
    <row r="11" spans="1:47" x14ac:dyDescent="0.3">
      <c r="A11" s="33">
        <f t="shared" si="8"/>
        <v>3</v>
      </c>
      <c r="B11" s="126">
        <v>43337.599999999999</v>
      </c>
      <c r="C11" s="127"/>
      <c r="D11" s="126">
        <f t="shared" si="0"/>
        <v>54960.744319999998</v>
      </c>
      <c r="E11" s="128">
        <f t="shared" si="1"/>
        <v>1362.4412633645595</v>
      </c>
      <c r="F11" s="126">
        <f t="shared" si="2"/>
        <v>4580.0620266666665</v>
      </c>
      <c r="G11" s="128">
        <f t="shared" si="3"/>
        <v>113.53677194704663</v>
      </c>
      <c r="H11" s="46">
        <f>'L4'!$H$10</f>
        <v>1609.3</v>
      </c>
      <c r="I11" s="46">
        <f>GEW!$E$12+($F11-GEW!$E$12)*SUM(Fasering!$D$5)</f>
        <v>1716.7792493333334</v>
      </c>
      <c r="J11" s="46">
        <f>GEW!$E$12+($F11-GEW!$E$12)*SUM(Fasering!$D$5:$D$6)</f>
        <v>2457.1202169933731</v>
      </c>
      <c r="K11" s="46">
        <f>GEW!$E$12+($F11-GEW!$E$12)*SUM(Fasering!$D$5:$D$7)</f>
        <v>2881.8995607331808</v>
      </c>
      <c r="L11" s="46">
        <f>GEW!$E$12+($F11-GEW!$E$12)*SUM(Fasering!$D$5:$D$8)</f>
        <v>3306.6789044729885</v>
      </c>
      <c r="M11" s="46">
        <f>GEW!$E$12+($F11-GEW!$E$12)*SUM(Fasering!$D$5:$D$9)</f>
        <v>3731.4582482127962</v>
      </c>
      <c r="N11" s="46">
        <f>GEW!$E$12+($F11-GEW!$E$12)*SUM(Fasering!$D$5:$D$10)</f>
        <v>4155.2826829268588</v>
      </c>
      <c r="O11" s="76">
        <f>GEW!$E$12+($F11-GEW!$E$12)*SUM(Fasering!$D$5:$D$11)</f>
        <v>4580.0620266666665</v>
      </c>
      <c r="P11" s="126">
        <f t="shared" si="4"/>
        <v>0</v>
      </c>
      <c r="Q11" s="128">
        <f t="shared" si="5"/>
        <v>0</v>
      </c>
      <c r="R11" s="46">
        <f>$P11*SUM(Fasering!$D$5)</f>
        <v>0</v>
      </c>
      <c r="S11" s="46">
        <f>$P11*SUM(Fasering!$D$5:$D$6)</f>
        <v>0</v>
      </c>
      <c r="T11" s="46">
        <f>$P11*SUM(Fasering!$D$5:$D$7)</f>
        <v>0</v>
      </c>
      <c r="U11" s="46">
        <f>$P11*SUM(Fasering!$D$5:$D$8)</f>
        <v>0</v>
      </c>
      <c r="V11" s="46">
        <f>$P11*SUM(Fasering!$D$5:$D$9)</f>
        <v>0</v>
      </c>
      <c r="W11" s="46">
        <f>$P11*SUM(Fasering!$D$5:$D$10)</f>
        <v>0</v>
      </c>
      <c r="X11" s="76">
        <f>$P11*SUM(Fasering!$D$5:$D$11)</f>
        <v>0</v>
      </c>
      <c r="Y11" s="126">
        <f t="shared" si="6"/>
        <v>0</v>
      </c>
      <c r="Z11" s="128">
        <f t="shared" si="7"/>
        <v>0</v>
      </c>
      <c r="AA11" s="75">
        <f>$Y11*SUM(Fasering!$D$5)</f>
        <v>0</v>
      </c>
      <c r="AB11" s="46">
        <f>$Y11*SUM(Fasering!$D$5:$D$6)</f>
        <v>0</v>
      </c>
      <c r="AC11" s="46">
        <f>$Y11*SUM(Fasering!$D$5:$D$7)</f>
        <v>0</v>
      </c>
      <c r="AD11" s="46">
        <f>$Y11*SUM(Fasering!$D$5:$D$8)</f>
        <v>0</v>
      </c>
      <c r="AE11" s="46">
        <f>$Y11*SUM(Fasering!$D$5:$D$9)</f>
        <v>0</v>
      </c>
      <c r="AF11" s="46">
        <f>$Y11*SUM(Fasering!$D$5:$D$10)</f>
        <v>0</v>
      </c>
      <c r="AG11" s="76">
        <f>$Y11*SUM(Fasering!$D$5:$D$11)</f>
        <v>0</v>
      </c>
      <c r="AH11" s="5">
        <f>($AK$2+(I11+R11)*12*7.57%)*SUM(Fasering!$D$5)</f>
        <v>0</v>
      </c>
      <c r="AI11" s="9">
        <f>($AK$2+(J11+S11)*12*7.57%)*SUM(Fasering!$D$5:$D$6)</f>
        <v>610.36752241489739</v>
      </c>
      <c r="AJ11" s="9">
        <f>($AK$2+(K11+T11)*12*7.57%)*SUM(Fasering!$D$5:$D$7)</f>
        <v>1117.5902067452539</v>
      </c>
      <c r="AK11" s="9">
        <f>($AK$2+(L11+U11)*12*7.57%)*SUM(Fasering!$D$5:$D$8)</f>
        <v>1739.3034457648439</v>
      </c>
      <c r="AL11" s="9">
        <f>($AK$2+(M11+V11)*12*7.57%)*SUM(Fasering!$D$5:$D$9)</f>
        <v>2475.5072394736671</v>
      </c>
      <c r="AM11" s="9">
        <f>($AK$2+(N11+W11)*12*7.57%)*SUM(Fasering!$D$5:$D$10)</f>
        <v>3324.1608180677454</v>
      </c>
      <c r="AN11" s="87">
        <f>($AK$2+(O11+X11)*12*7.57%)*SUM(Fasering!$D$5:$D$11)</f>
        <v>4289.0883450240008</v>
      </c>
      <c r="AO11" s="5">
        <f>($AK$2+(I11+AA11)*12*7.57%)*SUM(Fasering!$D$5)</f>
        <v>0</v>
      </c>
      <c r="AP11" s="9">
        <f>($AK$2+(J11+AB11)*12*7.57%)*SUM(Fasering!$D$5:$D$6)</f>
        <v>610.36752241489739</v>
      </c>
      <c r="AQ11" s="9">
        <f>($AK$2+(K11+AC11)*12*7.57%)*SUM(Fasering!$D$5:$D$7)</f>
        <v>1117.5902067452539</v>
      </c>
      <c r="AR11" s="9">
        <f>($AK$2+(L11+AD11)*12*7.57%)*SUM(Fasering!$D$5:$D$8)</f>
        <v>1739.3034457648439</v>
      </c>
      <c r="AS11" s="9">
        <f>($AK$2+(M11+AE11)*12*7.57%)*SUM(Fasering!$D$5:$D$9)</f>
        <v>2475.5072394736671</v>
      </c>
      <c r="AT11" s="9">
        <f>($AK$2+(N11+AF11)*12*7.57%)*SUM(Fasering!$D$5:$D$10)</f>
        <v>3324.1608180677454</v>
      </c>
      <c r="AU11" s="87">
        <f>($AK$2+(O11+AG11)*12*7.57%)*SUM(Fasering!$D$5:$D$11)</f>
        <v>4289.0883450240008</v>
      </c>
    </row>
    <row r="12" spans="1:47" x14ac:dyDescent="0.3">
      <c r="A12" s="33">
        <f t="shared" si="8"/>
        <v>4</v>
      </c>
      <c r="B12" s="126">
        <v>44968.51</v>
      </c>
      <c r="C12" s="127"/>
      <c r="D12" s="126">
        <f t="shared" si="0"/>
        <v>57029.064382000004</v>
      </c>
      <c r="E12" s="128">
        <f t="shared" si="1"/>
        <v>1413.7135784173984</v>
      </c>
      <c r="F12" s="126">
        <f t="shared" si="2"/>
        <v>4752.4220318333337</v>
      </c>
      <c r="G12" s="128">
        <f t="shared" si="3"/>
        <v>117.80946486811652</v>
      </c>
      <c r="H12" s="46">
        <f>'L4'!$H$10</f>
        <v>1609.3</v>
      </c>
      <c r="I12" s="46">
        <f>GEW!$E$12+($F12-GEW!$E$12)*SUM(Fasering!$D$5)</f>
        <v>1716.7792493333334</v>
      </c>
      <c r="J12" s="46">
        <f>GEW!$E$12+($F12-GEW!$E$12)*SUM(Fasering!$D$5:$D$6)</f>
        <v>2501.6862563734662</v>
      </c>
      <c r="K12" s="46">
        <f>GEW!$E$12+($F12-GEW!$E$12)*SUM(Fasering!$D$5:$D$7)</f>
        <v>2952.0358897337333</v>
      </c>
      <c r="L12" s="46">
        <f>GEW!$E$12+($F12-GEW!$E$12)*SUM(Fasering!$D$5:$D$8)</f>
        <v>3402.3855230940003</v>
      </c>
      <c r="M12" s="46">
        <f>GEW!$E$12+($F12-GEW!$E$12)*SUM(Fasering!$D$5:$D$9)</f>
        <v>3852.7351564542678</v>
      </c>
      <c r="N12" s="46">
        <f>GEW!$E$12+($F12-GEW!$E$12)*SUM(Fasering!$D$5:$D$10)</f>
        <v>4302.0723984730666</v>
      </c>
      <c r="O12" s="76">
        <f>GEW!$E$12+($F12-GEW!$E$12)*SUM(Fasering!$D$5:$D$11)</f>
        <v>4752.4220318333337</v>
      </c>
      <c r="P12" s="126">
        <f t="shared" si="4"/>
        <v>0</v>
      </c>
      <c r="Q12" s="128">
        <f t="shared" si="5"/>
        <v>0</v>
      </c>
      <c r="R12" s="46">
        <f>$P12*SUM(Fasering!$D$5)</f>
        <v>0</v>
      </c>
      <c r="S12" s="46">
        <f>$P12*SUM(Fasering!$D$5:$D$6)</f>
        <v>0</v>
      </c>
      <c r="T12" s="46">
        <f>$P12*SUM(Fasering!$D$5:$D$7)</f>
        <v>0</v>
      </c>
      <c r="U12" s="46">
        <f>$P12*SUM(Fasering!$D$5:$D$8)</f>
        <v>0</v>
      </c>
      <c r="V12" s="46">
        <f>$P12*SUM(Fasering!$D$5:$D$9)</f>
        <v>0</v>
      </c>
      <c r="W12" s="46">
        <f>$P12*SUM(Fasering!$D$5:$D$10)</f>
        <v>0</v>
      </c>
      <c r="X12" s="76">
        <f>$P12*SUM(Fasering!$D$5:$D$11)</f>
        <v>0</v>
      </c>
      <c r="Y12" s="126">
        <f t="shared" si="6"/>
        <v>0</v>
      </c>
      <c r="Z12" s="128">
        <f t="shared" si="7"/>
        <v>0</v>
      </c>
      <c r="AA12" s="75">
        <f>$Y12*SUM(Fasering!$D$5)</f>
        <v>0</v>
      </c>
      <c r="AB12" s="46">
        <f>$Y12*SUM(Fasering!$D$5:$D$6)</f>
        <v>0</v>
      </c>
      <c r="AC12" s="46">
        <f>$Y12*SUM(Fasering!$D$5:$D$7)</f>
        <v>0</v>
      </c>
      <c r="AD12" s="46">
        <f>$Y12*SUM(Fasering!$D$5:$D$8)</f>
        <v>0</v>
      </c>
      <c r="AE12" s="46">
        <f>$Y12*SUM(Fasering!$D$5:$D$9)</f>
        <v>0</v>
      </c>
      <c r="AF12" s="46">
        <f>$Y12*SUM(Fasering!$D$5:$D$10)</f>
        <v>0</v>
      </c>
      <c r="AG12" s="76">
        <f>$Y12*SUM(Fasering!$D$5:$D$11)</f>
        <v>0</v>
      </c>
      <c r="AH12" s="5">
        <f>($AK$2+(I12+R12)*12*7.57%)*SUM(Fasering!$D$5)</f>
        <v>0</v>
      </c>
      <c r="AI12" s="9">
        <f>($AK$2+(J12+S12)*12*7.57%)*SUM(Fasering!$D$5:$D$6)</f>
        <v>620.83516068953782</v>
      </c>
      <c r="AJ12" s="9">
        <f>($AK$2+(K12+T12)*12*7.57%)*SUM(Fasering!$D$5:$D$7)</f>
        <v>1143.5156797446837</v>
      </c>
      <c r="AK12" s="9">
        <f>($AK$2+(L12+U12)*12*7.57%)*SUM(Fasering!$D$5:$D$8)</f>
        <v>1787.5787002971074</v>
      </c>
      <c r="AL12" s="9">
        <f>($AK$2+(M12+V12)*12*7.57%)*SUM(Fasering!$D$5:$D$9)</f>
        <v>2553.024222346809</v>
      </c>
      <c r="AM12" s="9">
        <f>($AK$2+(N12+W12)*12*7.57%)*SUM(Fasering!$D$5:$D$10)</f>
        <v>3437.7225179827174</v>
      </c>
      <c r="AN12" s="87">
        <f>($AK$2+(O12+X12)*12*7.57%)*SUM(Fasering!$D$5:$D$11)</f>
        <v>4445.6601737174005</v>
      </c>
      <c r="AO12" s="5">
        <f>($AK$2+(I12+AA12)*12*7.57%)*SUM(Fasering!$D$5)</f>
        <v>0</v>
      </c>
      <c r="AP12" s="9">
        <f>($AK$2+(J12+AB12)*12*7.57%)*SUM(Fasering!$D$5:$D$6)</f>
        <v>620.83516068953782</v>
      </c>
      <c r="AQ12" s="9">
        <f>($AK$2+(K12+AC12)*12*7.57%)*SUM(Fasering!$D$5:$D$7)</f>
        <v>1143.5156797446837</v>
      </c>
      <c r="AR12" s="9">
        <f>($AK$2+(L12+AD12)*12*7.57%)*SUM(Fasering!$D$5:$D$8)</f>
        <v>1787.5787002971074</v>
      </c>
      <c r="AS12" s="9">
        <f>($AK$2+(M12+AE12)*12*7.57%)*SUM(Fasering!$D$5:$D$9)</f>
        <v>2553.024222346809</v>
      </c>
      <c r="AT12" s="9">
        <f>($AK$2+(N12+AF12)*12*7.57%)*SUM(Fasering!$D$5:$D$10)</f>
        <v>3437.7225179827174</v>
      </c>
      <c r="AU12" s="87">
        <f>($AK$2+(O12+AG12)*12*7.57%)*SUM(Fasering!$D$5:$D$11)</f>
        <v>4445.6601737174005</v>
      </c>
    </row>
    <row r="13" spans="1:47" x14ac:dyDescent="0.3">
      <c r="A13" s="33">
        <f t="shared" si="8"/>
        <v>5</v>
      </c>
      <c r="B13" s="126">
        <v>44968.51</v>
      </c>
      <c r="C13" s="127"/>
      <c r="D13" s="126">
        <f t="shared" si="0"/>
        <v>57029.064382000004</v>
      </c>
      <c r="E13" s="128">
        <f t="shared" si="1"/>
        <v>1413.7135784173984</v>
      </c>
      <c r="F13" s="126">
        <f t="shared" si="2"/>
        <v>4752.4220318333337</v>
      </c>
      <c r="G13" s="128">
        <f t="shared" si="3"/>
        <v>117.80946486811652</v>
      </c>
      <c r="H13" s="46">
        <f>'L4'!$H$10</f>
        <v>1609.3</v>
      </c>
      <c r="I13" s="46">
        <f>GEW!$E$12+($F13-GEW!$E$12)*SUM(Fasering!$D$5)</f>
        <v>1716.7792493333334</v>
      </c>
      <c r="J13" s="46">
        <f>GEW!$E$12+($F13-GEW!$E$12)*SUM(Fasering!$D$5:$D$6)</f>
        <v>2501.6862563734662</v>
      </c>
      <c r="K13" s="46">
        <f>GEW!$E$12+($F13-GEW!$E$12)*SUM(Fasering!$D$5:$D$7)</f>
        <v>2952.0358897337333</v>
      </c>
      <c r="L13" s="46">
        <f>GEW!$E$12+($F13-GEW!$E$12)*SUM(Fasering!$D$5:$D$8)</f>
        <v>3402.3855230940003</v>
      </c>
      <c r="M13" s="46">
        <f>GEW!$E$12+($F13-GEW!$E$12)*SUM(Fasering!$D$5:$D$9)</f>
        <v>3852.7351564542678</v>
      </c>
      <c r="N13" s="46">
        <f>GEW!$E$12+($F13-GEW!$E$12)*SUM(Fasering!$D$5:$D$10)</f>
        <v>4302.0723984730666</v>
      </c>
      <c r="O13" s="76">
        <f>GEW!$E$12+($F13-GEW!$E$12)*SUM(Fasering!$D$5:$D$11)</f>
        <v>4752.4220318333337</v>
      </c>
      <c r="P13" s="126">
        <f t="shared" si="4"/>
        <v>0</v>
      </c>
      <c r="Q13" s="128">
        <f t="shared" si="5"/>
        <v>0</v>
      </c>
      <c r="R13" s="46">
        <f>$P13*SUM(Fasering!$D$5)</f>
        <v>0</v>
      </c>
      <c r="S13" s="46">
        <f>$P13*SUM(Fasering!$D$5:$D$6)</f>
        <v>0</v>
      </c>
      <c r="T13" s="46">
        <f>$P13*SUM(Fasering!$D$5:$D$7)</f>
        <v>0</v>
      </c>
      <c r="U13" s="46">
        <f>$P13*SUM(Fasering!$D$5:$D$8)</f>
        <v>0</v>
      </c>
      <c r="V13" s="46">
        <f>$P13*SUM(Fasering!$D$5:$D$9)</f>
        <v>0</v>
      </c>
      <c r="W13" s="46">
        <f>$P13*SUM(Fasering!$D$5:$D$10)</f>
        <v>0</v>
      </c>
      <c r="X13" s="76">
        <f>$P13*SUM(Fasering!$D$5:$D$11)</f>
        <v>0</v>
      </c>
      <c r="Y13" s="126">
        <f t="shared" si="6"/>
        <v>0</v>
      </c>
      <c r="Z13" s="128">
        <f t="shared" si="7"/>
        <v>0</v>
      </c>
      <c r="AA13" s="75">
        <f>$Y13*SUM(Fasering!$D$5)</f>
        <v>0</v>
      </c>
      <c r="AB13" s="46">
        <f>$Y13*SUM(Fasering!$D$5:$D$6)</f>
        <v>0</v>
      </c>
      <c r="AC13" s="46">
        <f>$Y13*SUM(Fasering!$D$5:$D$7)</f>
        <v>0</v>
      </c>
      <c r="AD13" s="46">
        <f>$Y13*SUM(Fasering!$D$5:$D$8)</f>
        <v>0</v>
      </c>
      <c r="AE13" s="46">
        <f>$Y13*SUM(Fasering!$D$5:$D$9)</f>
        <v>0</v>
      </c>
      <c r="AF13" s="46">
        <f>$Y13*SUM(Fasering!$D$5:$D$10)</f>
        <v>0</v>
      </c>
      <c r="AG13" s="76">
        <f>$Y13*SUM(Fasering!$D$5:$D$11)</f>
        <v>0</v>
      </c>
      <c r="AH13" s="5">
        <f>($AK$2+(I13+R13)*12*7.57%)*SUM(Fasering!$D$5)</f>
        <v>0</v>
      </c>
      <c r="AI13" s="9">
        <f>($AK$2+(J13+S13)*12*7.57%)*SUM(Fasering!$D$5:$D$6)</f>
        <v>620.83516068953782</v>
      </c>
      <c r="AJ13" s="9">
        <f>($AK$2+(K13+T13)*12*7.57%)*SUM(Fasering!$D$5:$D$7)</f>
        <v>1143.5156797446837</v>
      </c>
      <c r="AK13" s="9">
        <f>($AK$2+(L13+U13)*12*7.57%)*SUM(Fasering!$D$5:$D$8)</f>
        <v>1787.5787002971074</v>
      </c>
      <c r="AL13" s="9">
        <f>($AK$2+(M13+V13)*12*7.57%)*SUM(Fasering!$D$5:$D$9)</f>
        <v>2553.024222346809</v>
      </c>
      <c r="AM13" s="9">
        <f>($AK$2+(N13+W13)*12*7.57%)*SUM(Fasering!$D$5:$D$10)</f>
        <v>3437.7225179827174</v>
      </c>
      <c r="AN13" s="87">
        <f>($AK$2+(O13+X13)*12*7.57%)*SUM(Fasering!$D$5:$D$11)</f>
        <v>4445.6601737174005</v>
      </c>
      <c r="AO13" s="5">
        <f>($AK$2+(I13+AA13)*12*7.57%)*SUM(Fasering!$D$5)</f>
        <v>0</v>
      </c>
      <c r="AP13" s="9">
        <f>($AK$2+(J13+AB13)*12*7.57%)*SUM(Fasering!$D$5:$D$6)</f>
        <v>620.83516068953782</v>
      </c>
      <c r="AQ13" s="9">
        <f>($AK$2+(K13+AC13)*12*7.57%)*SUM(Fasering!$D$5:$D$7)</f>
        <v>1143.5156797446837</v>
      </c>
      <c r="AR13" s="9">
        <f>($AK$2+(L13+AD13)*12*7.57%)*SUM(Fasering!$D$5:$D$8)</f>
        <v>1787.5787002971074</v>
      </c>
      <c r="AS13" s="9">
        <f>($AK$2+(M13+AE13)*12*7.57%)*SUM(Fasering!$D$5:$D$9)</f>
        <v>2553.024222346809</v>
      </c>
      <c r="AT13" s="9">
        <f>($AK$2+(N13+AF13)*12*7.57%)*SUM(Fasering!$D$5:$D$10)</f>
        <v>3437.7225179827174</v>
      </c>
      <c r="AU13" s="87">
        <f>($AK$2+(O13+AG13)*12*7.57%)*SUM(Fasering!$D$5:$D$11)</f>
        <v>4445.6601737174005</v>
      </c>
    </row>
    <row r="14" spans="1:47" x14ac:dyDescent="0.3">
      <c r="A14" s="33">
        <f t="shared" si="8"/>
        <v>6</v>
      </c>
      <c r="B14" s="126">
        <v>46599.03</v>
      </c>
      <c r="C14" s="127"/>
      <c r="D14" s="126">
        <f t="shared" si="0"/>
        <v>59096.889845999998</v>
      </c>
      <c r="E14" s="128">
        <f t="shared" si="1"/>
        <v>1464.97363270608</v>
      </c>
      <c r="F14" s="126">
        <f t="shared" si="2"/>
        <v>4924.7408205000002</v>
      </c>
      <c r="G14" s="128">
        <f t="shared" si="3"/>
        <v>122.08113605884002</v>
      </c>
      <c r="H14" s="46">
        <f>'L4'!$H$10</f>
        <v>1609.3</v>
      </c>
      <c r="I14" s="46">
        <f>GEW!$E$12+($F14-GEW!$E$12)*SUM(Fasering!$D$5)</f>
        <v>1716.7792493333334</v>
      </c>
      <c r="J14" s="46">
        <f>GEW!$E$12+($F14-GEW!$E$12)*SUM(Fasering!$D$5:$D$6)</f>
        <v>2546.2416386631257</v>
      </c>
      <c r="K14" s="46">
        <f>GEW!$E$12+($F14-GEW!$E$12)*SUM(Fasering!$D$5:$D$7)</f>
        <v>3022.1554470127862</v>
      </c>
      <c r="L14" s="46">
        <f>GEW!$E$12+($F14-GEW!$E$12)*SUM(Fasering!$D$5:$D$8)</f>
        <v>3498.0692553624467</v>
      </c>
      <c r="M14" s="46">
        <f>GEW!$E$12+($F14-GEW!$E$12)*SUM(Fasering!$D$5:$D$9)</f>
        <v>3973.9830637121067</v>
      </c>
      <c r="N14" s="46">
        <f>GEW!$E$12+($F14-GEW!$E$12)*SUM(Fasering!$D$5:$D$10)</f>
        <v>4448.8270121503401</v>
      </c>
      <c r="O14" s="76">
        <f>GEW!$E$12+($F14-GEW!$E$12)*SUM(Fasering!$D$5:$D$11)</f>
        <v>4924.7408205000002</v>
      </c>
      <c r="P14" s="126">
        <f t="shared" si="4"/>
        <v>0</v>
      </c>
      <c r="Q14" s="128">
        <f t="shared" si="5"/>
        <v>0</v>
      </c>
      <c r="R14" s="46">
        <f>$P14*SUM(Fasering!$D$5)</f>
        <v>0</v>
      </c>
      <c r="S14" s="46">
        <f>$P14*SUM(Fasering!$D$5:$D$6)</f>
        <v>0</v>
      </c>
      <c r="T14" s="46">
        <f>$P14*SUM(Fasering!$D$5:$D$7)</f>
        <v>0</v>
      </c>
      <c r="U14" s="46">
        <f>$P14*SUM(Fasering!$D$5:$D$8)</f>
        <v>0</v>
      </c>
      <c r="V14" s="46">
        <f>$P14*SUM(Fasering!$D$5:$D$9)</f>
        <v>0</v>
      </c>
      <c r="W14" s="46">
        <f>$P14*SUM(Fasering!$D$5:$D$10)</f>
        <v>0</v>
      </c>
      <c r="X14" s="76">
        <f>$P14*SUM(Fasering!$D$5:$D$11)</f>
        <v>0</v>
      </c>
      <c r="Y14" s="126">
        <f t="shared" si="6"/>
        <v>0</v>
      </c>
      <c r="Z14" s="128">
        <f t="shared" si="7"/>
        <v>0</v>
      </c>
      <c r="AA14" s="75">
        <f>$Y14*SUM(Fasering!$D$5)</f>
        <v>0</v>
      </c>
      <c r="AB14" s="46">
        <f>$Y14*SUM(Fasering!$D$5:$D$6)</f>
        <v>0</v>
      </c>
      <c r="AC14" s="46">
        <f>$Y14*SUM(Fasering!$D$5:$D$7)</f>
        <v>0</v>
      </c>
      <c r="AD14" s="46">
        <f>$Y14*SUM(Fasering!$D$5:$D$8)</f>
        <v>0</v>
      </c>
      <c r="AE14" s="46">
        <f>$Y14*SUM(Fasering!$D$5:$D$9)</f>
        <v>0</v>
      </c>
      <c r="AF14" s="46">
        <f>$Y14*SUM(Fasering!$D$5:$D$10)</f>
        <v>0</v>
      </c>
      <c r="AG14" s="76">
        <f>$Y14*SUM(Fasering!$D$5:$D$11)</f>
        <v>0</v>
      </c>
      <c r="AH14" s="5">
        <f>($AK$2+(I14+R14)*12*7.57%)*SUM(Fasering!$D$5)</f>
        <v>0</v>
      </c>
      <c r="AI14" s="9">
        <f>($AK$2+(J14+S14)*12*7.57%)*SUM(Fasering!$D$5:$D$6)</f>
        <v>631.30029583468183</v>
      </c>
      <c r="AJ14" s="9">
        <f>($AK$2+(K14+T14)*12*7.57%)*SUM(Fasering!$D$5:$D$7)</f>
        <v>1169.434953177939</v>
      </c>
      <c r="AK14" s="9">
        <f>($AK$2+(L14+U14)*12*7.57%)*SUM(Fasering!$D$5:$D$8)</f>
        <v>1835.8424107532003</v>
      </c>
      <c r="AL14" s="9">
        <f>($AK$2+(M14+V14)*12*7.57%)*SUM(Fasering!$D$5:$D$9)</f>
        <v>2630.5226685604653</v>
      </c>
      <c r="AM14" s="9">
        <f>($AK$2+(N14+W14)*12*7.57%)*SUM(Fasering!$D$5:$D$10)</f>
        <v>3551.2570618541508</v>
      </c>
      <c r="AN14" s="87">
        <f>($AK$2+(O14+X14)*12*7.57%)*SUM(Fasering!$D$5:$D$11)</f>
        <v>4602.1945613422013</v>
      </c>
      <c r="AO14" s="5">
        <f>($AK$2+(I14+AA14)*12*7.57%)*SUM(Fasering!$D$5)</f>
        <v>0</v>
      </c>
      <c r="AP14" s="9">
        <f>($AK$2+(J14+AB14)*12*7.57%)*SUM(Fasering!$D$5:$D$6)</f>
        <v>631.30029583468183</v>
      </c>
      <c r="AQ14" s="9">
        <f>($AK$2+(K14+AC14)*12*7.57%)*SUM(Fasering!$D$5:$D$7)</f>
        <v>1169.434953177939</v>
      </c>
      <c r="AR14" s="9">
        <f>($AK$2+(L14+AD14)*12*7.57%)*SUM(Fasering!$D$5:$D$8)</f>
        <v>1835.8424107532003</v>
      </c>
      <c r="AS14" s="9">
        <f>($AK$2+(M14+AE14)*12*7.57%)*SUM(Fasering!$D$5:$D$9)</f>
        <v>2630.5226685604653</v>
      </c>
      <c r="AT14" s="9">
        <f>($AK$2+(N14+AF14)*12*7.57%)*SUM(Fasering!$D$5:$D$10)</f>
        <v>3551.2570618541508</v>
      </c>
      <c r="AU14" s="87">
        <f>($AK$2+(O14+AG14)*12*7.57%)*SUM(Fasering!$D$5:$D$11)</f>
        <v>4602.1945613422013</v>
      </c>
    </row>
    <row r="15" spans="1:47" x14ac:dyDescent="0.3">
      <c r="A15" s="33">
        <f t="shared" si="8"/>
        <v>7</v>
      </c>
      <c r="B15" s="126">
        <v>46599.03</v>
      </c>
      <c r="C15" s="127"/>
      <c r="D15" s="126">
        <f t="shared" si="0"/>
        <v>59096.889845999998</v>
      </c>
      <c r="E15" s="128">
        <f t="shared" si="1"/>
        <v>1464.97363270608</v>
      </c>
      <c r="F15" s="126">
        <f t="shared" si="2"/>
        <v>4924.7408205000002</v>
      </c>
      <c r="G15" s="128">
        <f t="shared" si="3"/>
        <v>122.08113605884002</v>
      </c>
      <c r="H15" s="46">
        <f>'L4'!$H$10</f>
        <v>1609.3</v>
      </c>
      <c r="I15" s="46">
        <f>GEW!$E$12+($F15-GEW!$E$12)*SUM(Fasering!$D$5)</f>
        <v>1716.7792493333334</v>
      </c>
      <c r="J15" s="46">
        <f>GEW!$E$12+($F15-GEW!$E$12)*SUM(Fasering!$D$5:$D$6)</f>
        <v>2546.2416386631257</v>
      </c>
      <c r="K15" s="46">
        <f>GEW!$E$12+($F15-GEW!$E$12)*SUM(Fasering!$D$5:$D$7)</f>
        <v>3022.1554470127862</v>
      </c>
      <c r="L15" s="46">
        <f>GEW!$E$12+($F15-GEW!$E$12)*SUM(Fasering!$D$5:$D$8)</f>
        <v>3498.0692553624467</v>
      </c>
      <c r="M15" s="46">
        <f>GEW!$E$12+($F15-GEW!$E$12)*SUM(Fasering!$D$5:$D$9)</f>
        <v>3973.9830637121067</v>
      </c>
      <c r="N15" s="46">
        <f>GEW!$E$12+($F15-GEW!$E$12)*SUM(Fasering!$D$5:$D$10)</f>
        <v>4448.8270121503401</v>
      </c>
      <c r="O15" s="76">
        <f>GEW!$E$12+($F15-GEW!$E$12)*SUM(Fasering!$D$5:$D$11)</f>
        <v>4924.7408205000002</v>
      </c>
      <c r="P15" s="126">
        <f t="shared" si="4"/>
        <v>0</v>
      </c>
      <c r="Q15" s="128">
        <f t="shared" si="5"/>
        <v>0</v>
      </c>
      <c r="R15" s="46">
        <f>$P15*SUM(Fasering!$D$5)</f>
        <v>0</v>
      </c>
      <c r="S15" s="46">
        <f>$P15*SUM(Fasering!$D$5:$D$6)</f>
        <v>0</v>
      </c>
      <c r="T15" s="46">
        <f>$P15*SUM(Fasering!$D$5:$D$7)</f>
        <v>0</v>
      </c>
      <c r="U15" s="46">
        <f>$P15*SUM(Fasering!$D$5:$D$8)</f>
        <v>0</v>
      </c>
      <c r="V15" s="46">
        <f>$P15*SUM(Fasering!$D$5:$D$9)</f>
        <v>0</v>
      </c>
      <c r="W15" s="46">
        <f>$P15*SUM(Fasering!$D$5:$D$10)</f>
        <v>0</v>
      </c>
      <c r="X15" s="76">
        <f>$P15*SUM(Fasering!$D$5:$D$11)</f>
        <v>0</v>
      </c>
      <c r="Y15" s="126">
        <f t="shared" si="6"/>
        <v>0</v>
      </c>
      <c r="Z15" s="128">
        <f t="shared" si="7"/>
        <v>0</v>
      </c>
      <c r="AA15" s="75">
        <f>$Y15*SUM(Fasering!$D$5)</f>
        <v>0</v>
      </c>
      <c r="AB15" s="46">
        <f>$Y15*SUM(Fasering!$D$5:$D$6)</f>
        <v>0</v>
      </c>
      <c r="AC15" s="46">
        <f>$Y15*SUM(Fasering!$D$5:$D$7)</f>
        <v>0</v>
      </c>
      <c r="AD15" s="46">
        <f>$Y15*SUM(Fasering!$D$5:$D$8)</f>
        <v>0</v>
      </c>
      <c r="AE15" s="46">
        <f>$Y15*SUM(Fasering!$D$5:$D$9)</f>
        <v>0</v>
      </c>
      <c r="AF15" s="46">
        <f>$Y15*SUM(Fasering!$D$5:$D$10)</f>
        <v>0</v>
      </c>
      <c r="AG15" s="76">
        <f>$Y15*SUM(Fasering!$D$5:$D$11)</f>
        <v>0</v>
      </c>
      <c r="AH15" s="5">
        <f>($AK$2+(I15+R15)*12*7.57%)*SUM(Fasering!$D$5)</f>
        <v>0</v>
      </c>
      <c r="AI15" s="9">
        <f>($AK$2+(J15+S15)*12*7.57%)*SUM(Fasering!$D$5:$D$6)</f>
        <v>631.30029583468183</v>
      </c>
      <c r="AJ15" s="9">
        <f>($AK$2+(K15+T15)*12*7.57%)*SUM(Fasering!$D$5:$D$7)</f>
        <v>1169.434953177939</v>
      </c>
      <c r="AK15" s="9">
        <f>($AK$2+(L15+U15)*12*7.57%)*SUM(Fasering!$D$5:$D$8)</f>
        <v>1835.8424107532003</v>
      </c>
      <c r="AL15" s="9">
        <f>($AK$2+(M15+V15)*12*7.57%)*SUM(Fasering!$D$5:$D$9)</f>
        <v>2630.5226685604653</v>
      </c>
      <c r="AM15" s="9">
        <f>($AK$2+(N15+W15)*12*7.57%)*SUM(Fasering!$D$5:$D$10)</f>
        <v>3551.2570618541508</v>
      </c>
      <c r="AN15" s="87">
        <f>($AK$2+(O15+X15)*12*7.57%)*SUM(Fasering!$D$5:$D$11)</f>
        <v>4602.1945613422013</v>
      </c>
      <c r="AO15" s="5">
        <f>($AK$2+(I15+AA15)*12*7.57%)*SUM(Fasering!$D$5)</f>
        <v>0</v>
      </c>
      <c r="AP15" s="9">
        <f>($AK$2+(J15+AB15)*12*7.57%)*SUM(Fasering!$D$5:$D$6)</f>
        <v>631.30029583468183</v>
      </c>
      <c r="AQ15" s="9">
        <f>($AK$2+(K15+AC15)*12*7.57%)*SUM(Fasering!$D$5:$D$7)</f>
        <v>1169.434953177939</v>
      </c>
      <c r="AR15" s="9">
        <f>($AK$2+(L15+AD15)*12*7.57%)*SUM(Fasering!$D$5:$D$8)</f>
        <v>1835.8424107532003</v>
      </c>
      <c r="AS15" s="9">
        <f>($AK$2+(M15+AE15)*12*7.57%)*SUM(Fasering!$D$5:$D$9)</f>
        <v>2630.5226685604653</v>
      </c>
      <c r="AT15" s="9">
        <f>($AK$2+(N15+AF15)*12*7.57%)*SUM(Fasering!$D$5:$D$10)</f>
        <v>3551.2570618541508</v>
      </c>
      <c r="AU15" s="87">
        <f>($AK$2+(O15+AG15)*12*7.57%)*SUM(Fasering!$D$5:$D$11)</f>
        <v>4602.1945613422013</v>
      </c>
    </row>
    <row r="16" spans="1:47" x14ac:dyDescent="0.3">
      <c r="A16" s="33">
        <f t="shared" si="8"/>
        <v>8</v>
      </c>
      <c r="B16" s="126">
        <v>48229.94</v>
      </c>
      <c r="C16" s="127"/>
      <c r="D16" s="126">
        <f t="shared" si="0"/>
        <v>61165.209908000004</v>
      </c>
      <c r="E16" s="128">
        <f t="shared" si="1"/>
        <v>1516.2459477589186</v>
      </c>
      <c r="F16" s="126">
        <f t="shared" si="2"/>
        <v>5097.1008256666673</v>
      </c>
      <c r="G16" s="128">
        <f t="shared" si="3"/>
        <v>126.35382897990989</v>
      </c>
      <c r="H16" s="46">
        <f>'L4'!$H$10</f>
        <v>1609.3</v>
      </c>
      <c r="I16" s="46">
        <f>GEW!$E$12+($F16-GEW!$E$12)*SUM(Fasering!$D$5)</f>
        <v>1716.7792493333334</v>
      </c>
      <c r="J16" s="46">
        <f>GEW!$E$12+($F16-GEW!$E$12)*SUM(Fasering!$D$5:$D$6)</f>
        <v>2590.8076780432193</v>
      </c>
      <c r="K16" s="46">
        <f>GEW!$E$12+($F16-GEW!$E$12)*SUM(Fasering!$D$5:$D$7)</f>
        <v>3092.2917760133387</v>
      </c>
      <c r="L16" s="46">
        <f>GEW!$E$12+($F16-GEW!$E$12)*SUM(Fasering!$D$5:$D$8)</f>
        <v>3593.775873983459</v>
      </c>
      <c r="M16" s="46">
        <f>GEW!$E$12+($F16-GEW!$E$12)*SUM(Fasering!$D$5:$D$9)</f>
        <v>4095.2599719535783</v>
      </c>
      <c r="N16" s="46">
        <f>GEW!$E$12+($F16-GEW!$E$12)*SUM(Fasering!$D$5:$D$10)</f>
        <v>4595.616727696548</v>
      </c>
      <c r="O16" s="76">
        <f>GEW!$E$12+($F16-GEW!$E$12)*SUM(Fasering!$D$5:$D$11)</f>
        <v>5097.1008256666673</v>
      </c>
      <c r="P16" s="126">
        <f t="shared" si="4"/>
        <v>0</v>
      </c>
      <c r="Q16" s="128">
        <f t="shared" si="5"/>
        <v>0</v>
      </c>
      <c r="R16" s="46">
        <f>$P16*SUM(Fasering!$D$5)</f>
        <v>0</v>
      </c>
      <c r="S16" s="46">
        <f>$P16*SUM(Fasering!$D$5:$D$6)</f>
        <v>0</v>
      </c>
      <c r="T16" s="46">
        <f>$P16*SUM(Fasering!$D$5:$D$7)</f>
        <v>0</v>
      </c>
      <c r="U16" s="46">
        <f>$P16*SUM(Fasering!$D$5:$D$8)</f>
        <v>0</v>
      </c>
      <c r="V16" s="46">
        <f>$P16*SUM(Fasering!$D$5:$D$9)</f>
        <v>0</v>
      </c>
      <c r="W16" s="46">
        <f>$P16*SUM(Fasering!$D$5:$D$10)</f>
        <v>0</v>
      </c>
      <c r="X16" s="76">
        <f>$P16*SUM(Fasering!$D$5:$D$11)</f>
        <v>0</v>
      </c>
      <c r="Y16" s="126">
        <f t="shared" si="6"/>
        <v>0</v>
      </c>
      <c r="Z16" s="128">
        <f t="shared" si="7"/>
        <v>0</v>
      </c>
      <c r="AA16" s="75">
        <f>$Y16*SUM(Fasering!$D$5)</f>
        <v>0</v>
      </c>
      <c r="AB16" s="46">
        <f>$Y16*SUM(Fasering!$D$5:$D$6)</f>
        <v>0</v>
      </c>
      <c r="AC16" s="46">
        <f>$Y16*SUM(Fasering!$D$5:$D$7)</f>
        <v>0</v>
      </c>
      <c r="AD16" s="46">
        <f>$Y16*SUM(Fasering!$D$5:$D$8)</f>
        <v>0</v>
      </c>
      <c r="AE16" s="46">
        <f>$Y16*SUM(Fasering!$D$5:$D$9)</f>
        <v>0</v>
      </c>
      <c r="AF16" s="46">
        <f>$Y16*SUM(Fasering!$D$5:$D$10)</f>
        <v>0</v>
      </c>
      <c r="AG16" s="76">
        <f>$Y16*SUM(Fasering!$D$5:$D$11)</f>
        <v>0</v>
      </c>
      <c r="AH16" s="5">
        <f>($AK$2+(I16+R16)*12*7.57%)*SUM(Fasering!$D$5)</f>
        <v>0</v>
      </c>
      <c r="AI16" s="9">
        <f>($AK$2+(J16+S16)*12*7.57%)*SUM(Fasering!$D$5:$D$6)</f>
        <v>641.76793410932248</v>
      </c>
      <c r="AJ16" s="9">
        <f>($AK$2+(K16+T16)*12*7.57%)*SUM(Fasering!$D$5:$D$7)</f>
        <v>1195.3604261773689</v>
      </c>
      <c r="AK16" s="9">
        <f>($AK$2+(L16+U16)*12*7.57%)*SUM(Fasering!$D$5:$D$8)</f>
        <v>1884.1176652854642</v>
      </c>
      <c r="AL16" s="9">
        <f>($AK$2+(M16+V16)*12*7.57%)*SUM(Fasering!$D$5:$D$9)</f>
        <v>2708.0396514336071</v>
      </c>
      <c r="AM16" s="9">
        <f>($AK$2+(N16+W16)*12*7.57%)*SUM(Fasering!$D$5:$D$10)</f>
        <v>3664.8187617691233</v>
      </c>
      <c r="AN16" s="87">
        <f>($AK$2+(O16+X16)*12*7.57%)*SUM(Fasering!$D$5:$D$11)</f>
        <v>4758.766390035601</v>
      </c>
      <c r="AO16" s="5">
        <f>($AK$2+(I16+AA16)*12*7.57%)*SUM(Fasering!$D$5)</f>
        <v>0</v>
      </c>
      <c r="AP16" s="9">
        <f>($AK$2+(J16+AB16)*12*7.57%)*SUM(Fasering!$D$5:$D$6)</f>
        <v>641.76793410932248</v>
      </c>
      <c r="AQ16" s="9">
        <f>($AK$2+(K16+AC16)*12*7.57%)*SUM(Fasering!$D$5:$D$7)</f>
        <v>1195.3604261773689</v>
      </c>
      <c r="AR16" s="9">
        <f>($AK$2+(L16+AD16)*12*7.57%)*SUM(Fasering!$D$5:$D$8)</f>
        <v>1884.1176652854642</v>
      </c>
      <c r="AS16" s="9">
        <f>($AK$2+(M16+AE16)*12*7.57%)*SUM(Fasering!$D$5:$D$9)</f>
        <v>2708.0396514336071</v>
      </c>
      <c r="AT16" s="9">
        <f>($AK$2+(N16+AF16)*12*7.57%)*SUM(Fasering!$D$5:$D$10)</f>
        <v>3664.8187617691233</v>
      </c>
      <c r="AU16" s="87">
        <f>($AK$2+(O16+AG16)*12*7.57%)*SUM(Fasering!$D$5:$D$11)</f>
        <v>4758.766390035601</v>
      </c>
    </row>
    <row r="17" spans="1:47" x14ac:dyDescent="0.3">
      <c r="A17" s="33">
        <f t="shared" si="8"/>
        <v>9</v>
      </c>
      <c r="B17" s="126">
        <v>48229.94</v>
      </c>
      <c r="C17" s="127"/>
      <c r="D17" s="126">
        <f t="shared" si="0"/>
        <v>61165.209908000004</v>
      </c>
      <c r="E17" s="128">
        <f t="shared" si="1"/>
        <v>1516.2459477589186</v>
      </c>
      <c r="F17" s="126">
        <f t="shared" si="2"/>
        <v>5097.1008256666673</v>
      </c>
      <c r="G17" s="128">
        <f t="shared" si="3"/>
        <v>126.35382897990989</v>
      </c>
      <c r="H17" s="46">
        <f>'L4'!$H$10</f>
        <v>1609.3</v>
      </c>
      <c r="I17" s="46">
        <f>GEW!$E$12+($F17-GEW!$E$12)*SUM(Fasering!$D$5)</f>
        <v>1716.7792493333334</v>
      </c>
      <c r="J17" s="46">
        <f>GEW!$E$12+($F17-GEW!$E$12)*SUM(Fasering!$D$5:$D$6)</f>
        <v>2590.8076780432193</v>
      </c>
      <c r="K17" s="46">
        <f>GEW!$E$12+($F17-GEW!$E$12)*SUM(Fasering!$D$5:$D$7)</f>
        <v>3092.2917760133387</v>
      </c>
      <c r="L17" s="46">
        <f>GEW!$E$12+($F17-GEW!$E$12)*SUM(Fasering!$D$5:$D$8)</f>
        <v>3593.775873983459</v>
      </c>
      <c r="M17" s="46">
        <f>GEW!$E$12+($F17-GEW!$E$12)*SUM(Fasering!$D$5:$D$9)</f>
        <v>4095.2599719535783</v>
      </c>
      <c r="N17" s="46">
        <f>GEW!$E$12+($F17-GEW!$E$12)*SUM(Fasering!$D$5:$D$10)</f>
        <v>4595.616727696548</v>
      </c>
      <c r="O17" s="76">
        <f>GEW!$E$12+($F17-GEW!$E$12)*SUM(Fasering!$D$5:$D$11)</f>
        <v>5097.1008256666673</v>
      </c>
      <c r="P17" s="126">
        <f t="shared" si="4"/>
        <v>0</v>
      </c>
      <c r="Q17" s="128">
        <f t="shared" si="5"/>
        <v>0</v>
      </c>
      <c r="R17" s="46">
        <f>$P17*SUM(Fasering!$D$5)</f>
        <v>0</v>
      </c>
      <c r="S17" s="46">
        <f>$P17*SUM(Fasering!$D$5:$D$6)</f>
        <v>0</v>
      </c>
      <c r="T17" s="46">
        <f>$P17*SUM(Fasering!$D$5:$D$7)</f>
        <v>0</v>
      </c>
      <c r="U17" s="46">
        <f>$P17*SUM(Fasering!$D$5:$D$8)</f>
        <v>0</v>
      </c>
      <c r="V17" s="46">
        <f>$P17*SUM(Fasering!$D$5:$D$9)</f>
        <v>0</v>
      </c>
      <c r="W17" s="46">
        <f>$P17*SUM(Fasering!$D$5:$D$10)</f>
        <v>0</v>
      </c>
      <c r="X17" s="76">
        <f>$P17*SUM(Fasering!$D$5:$D$11)</f>
        <v>0</v>
      </c>
      <c r="Y17" s="126">
        <f t="shared" si="6"/>
        <v>0</v>
      </c>
      <c r="Z17" s="128">
        <f t="shared" si="7"/>
        <v>0</v>
      </c>
      <c r="AA17" s="75">
        <f>$Y17*SUM(Fasering!$D$5)</f>
        <v>0</v>
      </c>
      <c r="AB17" s="46">
        <f>$Y17*SUM(Fasering!$D$5:$D$6)</f>
        <v>0</v>
      </c>
      <c r="AC17" s="46">
        <f>$Y17*SUM(Fasering!$D$5:$D$7)</f>
        <v>0</v>
      </c>
      <c r="AD17" s="46">
        <f>$Y17*SUM(Fasering!$D$5:$D$8)</f>
        <v>0</v>
      </c>
      <c r="AE17" s="46">
        <f>$Y17*SUM(Fasering!$D$5:$D$9)</f>
        <v>0</v>
      </c>
      <c r="AF17" s="46">
        <f>$Y17*SUM(Fasering!$D$5:$D$10)</f>
        <v>0</v>
      </c>
      <c r="AG17" s="76">
        <f>$Y17*SUM(Fasering!$D$5:$D$11)</f>
        <v>0</v>
      </c>
      <c r="AH17" s="5">
        <f>($AK$2+(I17+R17)*12*7.57%)*SUM(Fasering!$D$5)</f>
        <v>0</v>
      </c>
      <c r="AI17" s="9">
        <f>($AK$2+(J17+S17)*12*7.57%)*SUM(Fasering!$D$5:$D$6)</f>
        <v>641.76793410932248</v>
      </c>
      <c r="AJ17" s="9">
        <f>($AK$2+(K17+T17)*12*7.57%)*SUM(Fasering!$D$5:$D$7)</f>
        <v>1195.3604261773689</v>
      </c>
      <c r="AK17" s="9">
        <f>($AK$2+(L17+U17)*12*7.57%)*SUM(Fasering!$D$5:$D$8)</f>
        <v>1884.1176652854642</v>
      </c>
      <c r="AL17" s="9">
        <f>($AK$2+(M17+V17)*12*7.57%)*SUM(Fasering!$D$5:$D$9)</f>
        <v>2708.0396514336071</v>
      </c>
      <c r="AM17" s="9">
        <f>($AK$2+(N17+W17)*12*7.57%)*SUM(Fasering!$D$5:$D$10)</f>
        <v>3664.8187617691233</v>
      </c>
      <c r="AN17" s="87">
        <f>($AK$2+(O17+X17)*12*7.57%)*SUM(Fasering!$D$5:$D$11)</f>
        <v>4758.766390035601</v>
      </c>
      <c r="AO17" s="5">
        <f>($AK$2+(I17+AA17)*12*7.57%)*SUM(Fasering!$D$5)</f>
        <v>0</v>
      </c>
      <c r="AP17" s="9">
        <f>($AK$2+(J17+AB17)*12*7.57%)*SUM(Fasering!$D$5:$D$6)</f>
        <v>641.76793410932248</v>
      </c>
      <c r="AQ17" s="9">
        <f>($AK$2+(K17+AC17)*12*7.57%)*SUM(Fasering!$D$5:$D$7)</f>
        <v>1195.3604261773689</v>
      </c>
      <c r="AR17" s="9">
        <f>($AK$2+(L17+AD17)*12*7.57%)*SUM(Fasering!$D$5:$D$8)</f>
        <v>1884.1176652854642</v>
      </c>
      <c r="AS17" s="9">
        <f>($AK$2+(M17+AE17)*12*7.57%)*SUM(Fasering!$D$5:$D$9)</f>
        <v>2708.0396514336071</v>
      </c>
      <c r="AT17" s="9">
        <f>($AK$2+(N17+AF17)*12*7.57%)*SUM(Fasering!$D$5:$D$10)</f>
        <v>3664.8187617691233</v>
      </c>
      <c r="AU17" s="87">
        <f>($AK$2+(O17+AG17)*12*7.57%)*SUM(Fasering!$D$5:$D$11)</f>
        <v>4758.766390035601</v>
      </c>
    </row>
    <row r="18" spans="1:47" x14ac:dyDescent="0.3">
      <c r="A18" s="33">
        <f t="shared" si="8"/>
        <v>10</v>
      </c>
      <c r="B18" s="126">
        <v>49860.85</v>
      </c>
      <c r="C18" s="127"/>
      <c r="D18" s="126">
        <f t="shared" si="0"/>
        <v>63233.529969999996</v>
      </c>
      <c r="E18" s="128">
        <f t="shared" si="1"/>
        <v>1567.518262811757</v>
      </c>
      <c r="F18" s="126">
        <f t="shared" si="2"/>
        <v>5269.4608308333336</v>
      </c>
      <c r="G18" s="128">
        <f t="shared" si="3"/>
        <v>130.62652190097975</v>
      </c>
      <c r="H18" s="46">
        <f>'L4'!$H$10</f>
        <v>1609.3</v>
      </c>
      <c r="I18" s="46">
        <f>GEW!$E$12+($F18-GEW!$E$12)*SUM(Fasering!$D$5)</f>
        <v>1716.7792493333334</v>
      </c>
      <c r="J18" s="46">
        <f>GEW!$E$12+($F18-GEW!$E$12)*SUM(Fasering!$D$5:$D$6)</f>
        <v>2635.373717423312</v>
      </c>
      <c r="K18" s="46">
        <f>GEW!$E$12+($F18-GEW!$E$12)*SUM(Fasering!$D$5:$D$7)</f>
        <v>3162.4281050138911</v>
      </c>
      <c r="L18" s="46">
        <f>GEW!$E$12+($F18-GEW!$E$12)*SUM(Fasering!$D$5:$D$8)</f>
        <v>3689.4824926044703</v>
      </c>
      <c r="M18" s="46">
        <f>GEW!$E$12+($F18-GEW!$E$12)*SUM(Fasering!$D$5:$D$9)</f>
        <v>4216.536880195049</v>
      </c>
      <c r="N18" s="46">
        <f>GEW!$E$12+($F18-GEW!$E$12)*SUM(Fasering!$D$5:$D$10)</f>
        <v>4742.4064432427549</v>
      </c>
      <c r="O18" s="76">
        <f>GEW!$E$12+($F18-GEW!$E$12)*SUM(Fasering!$D$5:$D$11)</f>
        <v>5269.4608308333336</v>
      </c>
      <c r="P18" s="126">
        <f t="shared" si="4"/>
        <v>0</v>
      </c>
      <c r="Q18" s="128">
        <f t="shared" si="5"/>
        <v>0</v>
      </c>
      <c r="R18" s="46">
        <f>$P18*SUM(Fasering!$D$5)</f>
        <v>0</v>
      </c>
      <c r="S18" s="46">
        <f>$P18*SUM(Fasering!$D$5:$D$6)</f>
        <v>0</v>
      </c>
      <c r="T18" s="46">
        <f>$P18*SUM(Fasering!$D$5:$D$7)</f>
        <v>0</v>
      </c>
      <c r="U18" s="46">
        <f>$P18*SUM(Fasering!$D$5:$D$8)</f>
        <v>0</v>
      </c>
      <c r="V18" s="46">
        <f>$P18*SUM(Fasering!$D$5:$D$9)</f>
        <v>0</v>
      </c>
      <c r="W18" s="46">
        <f>$P18*SUM(Fasering!$D$5:$D$10)</f>
        <v>0</v>
      </c>
      <c r="X18" s="76">
        <f>$P18*SUM(Fasering!$D$5:$D$11)</f>
        <v>0</v>
      </c>
      <c r="Y18" s="126">
        <f t="shared" si="6"/>
        <v>0</v>
      </c>
      <c r="Z18" s="128">
        <f t="shared" si="7"/>
        <v>0</v>
      </c>
      <c r="AA18" s="75">
        <f>$Y18*SUM(Fasering!$D$5)</f>
        <v>0</v>
      </c>
      <c r="AB18" s="46">
        <f>$Y18*SUM(Fasering!$D$5:$D$6)</f>
        <v>0</v>
      </c>
      <c r="AC18" s="46">
        <f>$Y18*SUM(Fasering!$D$5:$D$7)</f>
        <v>0</v>
      </c>
      <c r="AD18" s="46">
        <f>$Y18*SUM(Fasering!$D$5:$D$8)</f>
        <v>0</v>
      </c>
      <c r="AE18" s="46">
        <f>$Y18*SUM(Fasering!$D$5:$D$9)</f>
        <v>0</v>
      </c>
      <c r="AF18" s="46">
        <f>$Y18*SUM(Fasering!$D$5:$D$10)</f>
        <v>0</v>
      </c>
      <c r="AG18" s="76">
        <f>$Y18*SUM(Fasering!$D$5:$D$11)</f>
        <v>0</v>
      </c>
      <c r="AH18" s="5">
        <f>($AK$2+(I18+R18)*12*7.57%)*SUM(Fasering!$D$5)</f>
        <v>0</v>
      </c>
      <c r="AI18" s="9">
        <f>($AK$2+(J18+S18)*12*7.57%)*SUM(Fasering!$D$5:$D$6)</f>
        <v>652.2355723839629</v>
      </c>
      <c r="AJ18" s="9">
        <f>($AK$2+(K18+T18)*12*7.57%)*SUM(Fasering!$D$5:$D$7)</f>
        <v>1221.2858991767989</v>
      </c>
      <c r="AK18" s="9">
        <f>($AK$2+(L18+U18)*12*7.57%)*SUM(Fasering!$D$5:$D$8)</f>
        <v>1932.3929198177275</v>
      </c>
      <c r="AL18" s="9">
        <f>($AK$2+(M18+V18)*12*7.57%)*SUM(Fasering!$D$5:$D$9)</f>
        <v>2785.5566343067485</v>
      </c>
      <c r="AM18" s="9">
        <f>($AK$2+(N18+W18)*12*7.57%)*SUM(Fasering!$D$5:$D$10)</f>
        <v>3778.3804616840948</v>
      </c>
      <c r="AN18" s="87">
        <f>($AK$2+(O18+X18)*12*7.57%)*SUM(Fasering!$D$5:$D$11)</f>
        <v>4915.3382187290008</v>
      </c>
      <c r="AO18" s="5">
        <f>($AK$2+(I18+AA18)*12*7.57%)*SUM(Fasering!$D$5)</f>
        <v>0</v>
      </c>
      <c r="AP18" s="9">
        <f>($AK$2+(J18+AB18)*12*7.57%)*SUM(Fasering!$D$5:$D$6)</f>
        <v>652.2355723839629</v>
      </c>
      <c r="AQ18" s="9">
        <f>($AK$2+(K18+AC18)*12*7.57%)*SUM(Fasering!$D$5:$D$7)</f>
        <v>1221.2858991767989</v>
      </c>
      <c r="AR18" s="9">
        <f>($AK$2+(L18+AD18)*12*7.57%)*SUM(Fasering!$D$5:$D$8)</f>
        <v>1932.3929198177275</v>
      </c>
      <c r="AS18" s="9">
        <f>($AK$2+(M18+AE18)*12*7.57%)*SUM(Fasering!$D$5:$D$9)</f>
        <v>2785.5566343067485</v>
      </c>
      <c r="AT18" s="9">
        <f>($AK$2+(N18+AF18)*12*7.57%)*SUM(Fasering!$D$5:$D$10)</f>
        <v>3778.3804616840948</v>
      </c>
      <c r="AU18" s="87">
        <f>($AK$2+(O18+AG18)*12*7.57%)*SUM(Fasering!$D$5:$D$11)</f>
        <v>4915.3382187290008</v>
      </c>
    </row>
    <row r="19" spans="1:47" x14ac:dyDescent="0.3">
      <c r="A19" s="33">
        <f t="shared" si="8"/>
        <v>11</v>
      </c>
      <c r="B19" s="126">
        <v>49860.85</v>
      </c>
      <c r="C19" s="127"/>
      <c r="D19" s="126">
        <f t="shared" si="0"/>
        <v>63233.529969999996</v>
      </c>
      <c r="E19" s="128">
        <f t="shared" si="1"/>
        <v>1567.518262811757</v>
      </c>
      <c r="F19" s="126">
        <f t="shared" si="2"/>
        <v>5269.4608308333336</v>
      </c>
      <c r="G19" s="128">
        <f t="shared" si="3"/>
        <v>130.62652190097975</v>
      </c>
      <c r="H19" s="46">
        <f>'L4'!$H$10</f>
        <v>1609.3</v>
      </c>
      <c r="I19" s="46">
        <f>GEW!$E$12+($F19-GEW!$E$12)*SUM(Fasering!$D$5)</f>
        <v>1716.7792493333334</v>
      </c>
      <c r="J19" s="46">
        <f>GEW!$E$12+($F19-GEW!$E$12)*SUM(Fasering!$D$5:$D$6)</f>
        <v>2635.373717423312</v>
      </c>
      <c r="K19" s="46">
        <f>GEW!$E$12+($F19-GEW!$E$12)*SUM(Fasering!$D$5:$D$7)</f>
        <v>3162.4281050138911</v>
      </c>
      <c r="L19" s="46">
        <f>GEW!$E$12+($F19-GEW!$E$12)*SUM(Fasering!$D$5:$D$8)</f>
        <v>3689.4824926044703</v>
      </c>
      <c r="M19" s="46">
        <f>GEW!$E$12+($F19-GEW!$E$12)*SUM(Fasering!$D$5:$D$9)</f>
        <v>4216.536880195049</v>
      </c>
      <c r="N19" s="46">
        <f>GEW!$E$12+($F19-GEW!$E$12)*SUM(Fasering!$D$5:$D$10)</f>
        <v>4742.4064432427549</v>
      </c>
      <c r="O19" s="76">
        <f>GEW!$E$12+($F19-GEW!$E$12)*SUM(Fasering!$D$5:$D$11)</f>
        <v>5269.4608308333336</v>
      </c>
      <c r="P19" s="126">
        <f t="shared" si="4"/>
        <v>0</v>
      </c>
      <c r="Q19" s="128">
        <f t="shared" si="5"/>
        <v>0</v>
      </c>
      <c r="R19" s="46">
        <f>$P19*SUM(Fasering!$D$5)</f>
        <v>0</v>
      </c>
      <c r="S19" s="46">
        <f>$P19*SUM(Fasering!$D$5:$D$6)</f>
        <v>0</v>
      </c>
      <c r="T19" s="46">
        <f>$P19*SUM(Fasering!$D$5:$D$7)</f>
        <v>0</v>
      </c>
      <c r="U19" s="46">
        <f>$P19*SUM(Fasering!$D$5:$D$8)</f>
        <v>0</v>
      </c>
      <c r="V19" s="46">
        <f>$P19*SUM(Fasering!$D$5:$D$9)</f>
        <v>0</v>
      </c>
      <c r="W19" s="46">
        <f>$P19*SUM(Fasering!$D$5:$D$10)</f>
        <v>0</v>
      </c>
      <c r="X19" s="76">
        <f>$P19*SUM(Fasering!$D$5:$D$11)</f>
        <v>0</v>
      </c>
      <c r="Y19" s="126">
        <f t="shared" si="6"/>
        <v>0</v>
      </c>
      <c r="Z19" s="128">
        <f t="shared" si="7"/>
        <v>0</v>
      </c>
      <c r="AA19" s="75">
        <f>$Y19*SUM(Fasering!$D$5)</f>
        <v>0</v>
      </c>
      <c r="AB19" s="46">
        <f>$Y19*SUM(Fasering!$D$5:$D$6)</f>
        <v>0</v>
      </c>
      <c r="AC19" s="46">
        <f>$Y19*SUM(Fasering!$D$5:$D$7)</f>
        <v>0</v>
      </c>
      <c r="AD19" s="46">
        <f>$Y19*SUM(Fasering!$D$5:$D$8)</f>
        <v>0</v>
      </c>
      <c r="AE19" s="46">
        <f>$Y19*SUM(Fasering!$D$5:$D$9)</f>
        <v>0</v>
      </c>
      <c r="AF19" s="46">
        <f>$Y19*SUM(Fasering!$D$5:$D$10)</f>
        <v>0</v>
      </c>
      <c r="AG19" s="76">
        <f>$Y19*SUM(Fasering!$D$5:$D$11)</f>
        <v>0</v>
      </c>
      <c r="AH19" s="5">
        <f>($AK$2+(I19+R19)*12*7.57%)*SUM(Fasering!$D$5)</f>
        <v>0</v>
      </c>
      <c r="AI19" s="9">
        <f>($AK$2+(J19+S19)*12*7.57%)*SUM(Fasering!$D$5:$D$6)</f>
        <v>652.2355723839629</v>
      </c>
      <c r="AJ19" s="9">
        <f>($AK$2+(K19+T19)*12*7.57%)*SUM(Fasering!$D$5:$D$7)</f>
        <v>1221.2858991767989</v>
      </c>
      <c r="AK19" s="9">
        <f>($AK$2+(L19+U19)*12*7.57%)*SUM(Fasering!$D$5:$D$8)</f>
        <v>1932.3929198177275</v>
      </c>
      <c r="AL19" s="9">
        <f>($AK$2+(M19+V19)*12*7.57%)*SUM(Fasering!$D$5:$D$9)</f>
        <v>2785.5566343067485</v>
      </c>
      <c r="AM19" s="9">
        <f>($AK$2+(N19+W19)*12*7.57%)*SUM(Fasering!$D$5:$D$10)</f>
        <v>3778.3804616840948</v>
      </c>
      <c r="AN19" s="87">
        <f>($AK$2+(O19+X19)*12*7.57%)*SUM(Fasering!$D$5:$D$11)</f>
        <v>4915.3382187290008</v>
      </c>
      <c r="AO19" s="5">
        <f>($AK$2+(I19+AA19)*12*7.57%)*SUM(Fasering!$D$5)</f>
        <v>0</v>
      </c>
      <c r="AP19" s="9">
        <f>($AK$2+(J19+AB19)*12*7.57%)*SUM(Fasering!$D$5:$D$6)</f>
        <v>652.2355723839629</v>
      </c>
      <c r="AQ19" s="9">
        <f>($AK$2+(K19+AC19)*12*7.57%)*SUM(Fasering!$D$5:$D$7)</f>
        <v>1221.2858991767989</v>
      </c>
      <c r="AR19" s="9">
        <f>($AK$2+(L19+AD19)*12*7.57%)*SUM(Fasering!$D$5:$D$8)</f>
        <v>1932.3929198177275</v>
      </c>
      <c r="AS19" s="9">
        <f>($AK$2+(M19+AE19)*12*7.57%)*SUM(Fasering!$D$5:$D$9)</f>
        <v>2785.5566343067485</v>
      </c>
      <c r="AT19" s="9">
        <f>($AK$2+(N19+AF19)*12*7.57%)*SUM(Fasering!$D$5:$D$10)</f>
        <v>3778.3804616840948</v>
      </c>
      <c r="AU19" s="87">
        <f>($AK$2+(O19+AG19)*12*7.57%)*SUM(Fasering!$D$5:$D$11)</f>
        <v>4915.3382187290008</v>
      </c>
    </row>
    <row r="20" spans="1:47" x14ac:dyDescent="0.3">
      <c r="A20" s="33">
        <f t="shared" si="8"/>
        <v>12</v>
      </c>
      <c r="B20" s="126">
        <v>51491.75</v>
      </c>
      <c r="C20" s="127"/>
      <c r="D20" s="126">
        <f t="shared" si="0"/>
        <v>65301.837350000002</v>
      </c>
      <c r="E20" s="128">
        <f t="shared" si="1"/>
        <v>1618.7902634860275</v>
      </c>
      <c r="F20" s="126">
        <f t="shared" si="2"/>
        <v>5441.8197791666671</v>
      </c>
      <c r="G20" s="128">
        <f t="shared" si="3"/>
        <v>134.89918862383564</v>
      </c>
      <c r="H20" s="46">
        <f>'L4'!$H$10</f>
        <v>1609.3</v>
      </c>
      <c r="I20" s="46">
        <f>GEW!$E$12+($F20-GEW!$E$12)*SUM(Fasering!$D$5)</f>
        <v>1716.7792493333334</v>
      </c>
      <c r="J20" s="46">
        <f>GEW!$E$12+($F20-GEW!$E$12)*SUM(Fasering!$D$5:$D$6)</f>
        <v>2679.939483544676</v>
      </c>
      <c r="K20" s="46">
        <f>GEW!$E$12+($F20-GEW!$E$12)*SUM(Fasering!$D$5:$D$7)</f>
        <v>3232.5640039703026</v>
      </c>
      <c r="L20" s="46">
        <f>GEW!$E$12+($F20-GEW!$E$12)*SUM(Fasering!$D$5:$D$8)</f>
        <v>3785.1885243959287</v>
      </c>
      <c r="M20" s="46">
        <f>GEW!$E$12+($F20-GEW!$E$12)*SUM(Fasering!$D$5:$D$9)</f>
        <v>4337.8130448215552</v>
      </c>
      <c r="N20" s="46">
        <f>GEW!$E$12+($F20-GEW!$E$12)*SUM(Fasering!$D$5:$D$10)</f>
        <v>4889.1952587410406</v>
      </c>
      <c r="O20" s="76">
        <f>GEW!$E$12+($F20-GEW!$E$12)*SUM(Fasering!$D$5:$D$11)</f>
        <v>5441.8197791666671</v>
      </c>
      <c r="P20" s="126">
        <f t="shared" si="4"/>
        <v>0</v>
      </c>
      <c r="Q20" s="128">
        <f t="shared" si="5"/>
        <v>0</v>
      </c>
      <c r="R20" s="46">
        <f>$P20*SUM(Fasering!$D$5)</f>
        <v>0</v>
      </c>
      <c r="S20" s="46">
        <f>$P20*SUM(Fasering!$D$5:$D$6)</f>
        <v>0</v>
      </c>
      <c r="T20" s="46">
        <f>$P20*SUM(Fasering!$D$5:$D$7)</f>
        <v>0</v>
      </c>
      <c r="U20" s="46">
        <f>$P20*SUM(Fasering!$D$5:$D$8)</f>
        <v>0</v>
      </c>
      <c r="V20" s="46">
        <f>$P20*SUM(Fasering!$D$5:$D$9)</f>
        <v>0</v>
      </c>
      <c r="W20" s="46">
        <f>$P20*SUM(Fasering!$D$5:$D$10)</f>
        <v>0</v>
      </c>
      <c r="X20" s="76">
        <f>$P20*SUM(Fasering!$D$5:$D$11)</f>
        <v>0</v>
      </c>
      <c r="Y20" s="126">
        <f t="shared" si="6"/>
        <v>0</v>
      </c>
      <c r="Z20" s="128">
        <f t="shared" si="7"/>
        <v>0</v>
      </c>
      <c r="AA20" s="75">
        <f>$Y20*SUM(Fasering!$D$5)</f>
        <v>0</v>
      </c>
      <c r="AB20" s="46">
        <f>$Y20*SUM(Fasering!$D$5:$D$6)</f>
        <v>0</v>
      </c>
      <c r="AC20" s="46">
        <f>$Y20*SUM(Fasering!$D$5:$D$7)</f>
        <v>0</v>
      </c>
      <c r="AD20" s="46">
        <f>$Y20*SUM(Fasering!$D$5:$D$8)</f>
        <v>0</v>
      </c>
      <c r="AE20" s="46">
        <f>$Y20*SUM(Fasering!$D$5:$D$9)</f>
        <v>0</v>
      </c>
      <c r="AF20" s="46">
        <f>$Y20*SUM(Fasering!$D$5:$D$10)</f>
        <v>0</v>
      </c>
      <c r="AG20" s="76">
        <f>$Y20*SUM(Fasering!$D$5:$D$11)</f>
        <v>0</v>
      </c>
      <c r="AH20" s="5">
        <f>($AK$2+(I20+R20)*12*7.57%)*SUM(Fasering!$D$5)</f>
        <v>0</v>
      </c>
      <c r="AI20" s="9">
        <f>($AK$2+(J20+S20)*12*7.57%)*SUM(Fasering!$D$5:$D$6)</f>
        <v>662.70314647579585</v>
      </c>
      <c r="AJ20" s="9">
        <f>($AK$2+(K20+T20)*12*7.57%)*SUM(Fasering!$D$5:$D$7)</f>
        <v>1247.2112132129935</v>
      </c>
      <c r="AK20" s="9">
        <f>($AK$2+(L20+U20)*12*7.57%)*SUM(Fasering!$D$5:$D$8)</f>
        <v>1980.6678783480377</v>
      </c>
      <c r="AL20" s="9">
        <f>($AK$2+(M20+V20)*12*7.57%)*SUM(Fasering!$D$5:$D$9)</f>
        <v>2863.0731418809287</v>
      </c>
      <c r="AM20" s="9">
        <f>($AK$2+(N20+W20)*12*7.57%)*SUM(Fasering!$D$5:$D$10)</f>
        <v>3891.9414652902569</v>
      </c>
      <c r="AN20" s="87">
        <f>($AK$2+(O20+X20)*12*7.57%)*SUM(Fasering!$D$5:$D$11)</f>
        <v>5071.9090873950008</v>
      </c>
      <c r="AO20" s="5">
        <f>($AK$2+(I20+AA20)*12*7.57%)*SUM(Fasering!$D$5)</f>
        <v>0</v>
      </c>
      <c r="AP20" s="9">
        <f>($AK$2+(J20+AB20)*12*7.57%)*SUM(Fasering!$D$5:$D$6)</f>
        <v>662.70314647579585</v>
      </c>
      <c r="AQ20" s="9">
        <f>($AK$2+(K20+AC20)*12*7.57%)*SUM(Fasering!$D$5:$D$7)</f>
        <v>1247.2112132129935</v>
      </c>
      <c r="AR20" s="9">
        <f>($AK$2+(L20+AD20)*12*7.57%)*SUM(Fasering!$D$5:$D$8)</f>
        <v>1980.6678783480377</v>
      </c>
      <c r="AS20" s="9">
        <f>($AK$2+(M20+AE20)*12*7.57%)*SUM(Fasering!$D$5:$D$9)</f>
        <v>2863.0731418809287</v>
      </c>
      <c r="AT20" s="9">
        <f>($AK$2+(N20+AF20)*12*7.57%)*SUM(Fasering!$D$5:$D$10)</f>
        <v>3891.9414652902569</v>
      </c>
      <c r="AU20" s="87">
        <f>($AK$2+(O20+AG20)*12*7.57%)*SUM(Fasering!$D$5:$D$11)</f>
        <v>5071.9090873950008</v>
      </c>
    </row>
    <row r="21" spans="1:47" x14ac:dyDescent="0.3">
      <c r="A21" s="33">
        <f t="shared" si="8"/>
        <v>13</v>
      </c>
      <c r="B21" s="126">
        <v>51491.75</v>
      </c>
      <c r="C21" s="127"/>
      <c r="D21" s="126">
        <f t="shared" si="0"/>
        <v>65301.837350000002</v>
      </c>
      <c r="E21" s="128">
        <f t="shared" si="1"/>
        <v>1618.7902634860275</v>
      </c>
      <c r="F21" s="126">
        <f t="shared" si="2"/>
        <v>5441.8197791666671</v>
      </c>
      <c r="G21" s="128">
        <f t="shared" si="3"/>
        <v>134.89918862383564</v>
      </c>
      <c r="H21" s="46">
        <f>'L4'!$H$10</f>
        <v>1609.3</v>
      </c>
      <c r="I21" s="46">
        <f>GEW!$E$12+($F21-GEW!$E$12)*SUM(Fasering!$D$5)</f>
        <v>1716.7792493333334</v>
      </c>
      <c r="J21" s="46">
        <f>GEW!$E$12+($F21-GEW!$E$12)*SUM(Fasering!$D$5:$D$6)</f>
        <v>2679.939483544676</v>
      </c>
      <c r="K21" s="46">
        <f>GEW!$E$12+($F21-GEW!$E$12)*SUM(Fasering!$D$5:$D$7)</f>
        <v>3232.5640039703026</v>
      </c>
      <c r="L21" s="46">
        <f>GEW!$E$12+($F21-GEW!$E$12)*SUM(Fasering!$D$5:$D$8)</f>
        <v>3785.1885243959287</v>
      </c>
      <c r="M21" s="46">
        <f>GEW!$E$12+($F21-GEW!$E$12)*SUM(Fasering!$D$5:$D$9)</f>
        <v>4337.8130448215552</v>
      </c>
      <c r="N21" s="46">
        <f>GEW!$E$12+($F21-GEW!$E$12)*SUM(Fasering!$D$5:$D$10)</f>
        <v>4889.1952587410406</v>
      </c>
      <c r="O21" s="76">
        <f>GEW!$E$12+($F21-GEW!$E$12)*SUM(Fasering!$D$5:$D$11)</f>
        <v>5441.8197791666671</v>
      </c>
      <c r="P21" s="126">
        <f t="shared" si="4"/>
        <v>0</v>
      </c>
      <c r="Q21" s="128">
        <f t="shared" si="5"/>
        <v>0</v>
      </c>
      <c r="R21" s="46">
        <f>$P21*SUM(Fasering!$D$5)</f>
        <v>0</v>
      </c>
      <c r="S21" s="46">
        <f>$P21*SUM(Fasering!$D$5:$D$6)</f>
        <v>0</v>
      </c>
      <c r="T21" s="46">
        <f>$P21*SUM(Fasering!$D$5:$D$7)</f>
        <v>0</v>
      </c>
      <c r="U21" s="46">
        <f>$P21*SUM(Fasering!$D$5:$D$8)</f>
        <v>0</v>
      </c>
      <c r="V21" s="46">
        <f>$P21*SUM(Fasering!$D$5:$D$9)</f>
        <v>0</v>
      </c>
      <c r="W21" s="46">
        <f>$P21*SUM(Fasering!$D$5:$D$10)</f>
        <v>0</v>
      </c>
      <c r="X21" s="76">
        <f>$P21*SUM(Fasering!$D$5:$D$11)</f>
        <v>0</v>
      </c>
      <c r="Y21" s="126">
        <f t="shared" si="6"/>
        <v>0</v>
      </c>
      <c r="Z21" s="128">
        <f t="shared" si="7"/>
        <v>0</v>
      </c>
      <c r="AA21" s="75">
        <f>$Y21*SUM(Fasering!$D$5)</f>
        <v>0</v>
      </c>
      <c r="AB21" s="46">
        <f>$Y21*SUM(Fasering!$D$5:$D$6)</f>
        <v>0</v>
      </c>
      <c r="AC21" s="46">
        <f>$Y21*SUM(Fasering!$D$5:$D$7)</f>
        <v>0</v>
      </c>
      <c r="AD21" s="46">
        <f>$Y21*SUM(Fasering!$D$5:$D$8)</f>
        <v>0</v>
      </c>
      <c r="AE21" s="46">
        <f>$Y21*SUM(Fasering!$D$5:$D$9)</f>
        <v>0</v>
      </c>
      <c r="AF21" s="46">
        <f>$Y21*SUM(Fasering!$D$5:$D$10)</f>
        <v>0</v>
      </c>
      <c r="AG21" s="76">
        <f>$Y21*SUM(Fasering!$D$5:$D$11)</f>
        <v>0</v>
      </c>
      <c r="AH21" s="5">
        <f>($AK$2+(I21+R21)*12*7.57%)*SUM(Fasering!$D$5)</f>
        <v>0</v>
      </c>
      <c r="AI21" s="9">
        <f>($AK$2+(J21+S21)*12*7.57%)*SUM(Fasering!$D$5:$D$6)</f>
        <v>662.70314647579585</v>
      </c>
      <c r="AJ21" s="9">
        <f>($AK$2+(K21+T21)*12*7.57%)*SUM(Fasering!$D$5:$D$7)</f>
        <v>1247.2112132129935</v>
      </c>
      <c r="AK21" s="9">
        <f>($AK$2+(L21+U21)*12*7.57%)*SUM(Fasering!$D$5:$D$8)</f>
        <v>1980.6678783480377</v>
      </c>
      <c r="AL21" s="9">
        <f>($AK$2+(M21+V21)*12*7.57%)*SUM(Fasering!$D$5:$D$9)</f>
        <v>2863.0731418809287</v>
      </c>
      <c r="AM21" s="9">
        <f>($AK$2+(N21+W21)*12*7.57%)*SUM(Fasering!$D$5:$D$10)</f>
        <v>3891.9414652902569</v>
      </c>
      <c r="AN21" s="87">
        <f>($AK$2+(O21+X21)*12*7.57%)*SUM(Fasering!$D$5:$D$11)</f>
        <v>5071.9090873950008</v>
      </c>
      <c r="AO21" s="5">
        <f>($AK$2+(I21+AA21)*12*7.57%)*SUM(Fasering!$D$5)</f>
        <v>0</v>
      </c>
      <c r="AP21" s="9">
        <f>($AK$2+(J21+AB21)*12*7.57%)*SUM(Fasering!$D$5:$D$6)</f>
        <v>662.70314647579585</v>
      </c>
      <c r="AQ21" s="9">
        <f>($AK$2+(K21+AC21)*12*7.57%)*SUM(Fasering!$D$5:$D$7)</f>
        <v>1247.2112132129935</v>
      </c>
      <c r="AR21" s="9">
        <f>($AK$2+(L21+AD21)*12*7.57%)*SUM(Fasering!$D$5:$D$8)</f>
        <v>1980.6678783480377</v>
      </c>
      <c r="AS21" s="9">
        <f>($AK$2+(M21+AE21)*12*7.57%)*SUM(Fasering!$D$5:$D$9)</f>
        <v>2863.0731418809287</v>
      </c>
      <c r="AT21" s="9">
        <f>($AK$2+(N21+AF21)*12*7.57%)*SUM(Fasering!$D$5:$D$10)</f>
        <v>3891.9414652902569</v>
      </c>
      <c r="AU21" s="87">
        <f>($AK$2+(O21+AG21)*12*7.57%)*SUM(Fasering!$D$5:$D$11)</f>
        <v>5071.9090873950008</v>
      </c>
    </row>
    <row r="22" spans="1:47" x14ac:dyDescent="0.3">
      <c r="A22" s="33">
        <f t="shared" si="8"/>
        <v>14</v>
      </c>
      <c r="B22" s="126">
        <v>53122.66</v>
      </c>
      <c r="C22" s="127"/>
      <c r="D22" s="126">
        <f t="shared" si="0"/>
        <v>67370.157412</v>
      </c>
      <c r="E22" s="128">
        <f t="shared" si="1"/>
        <v>1670.0625785388661</v>
      </c>
      <c r="F22" s="126">
        <f t="shared" si="2"/>
        <v>5614.1797843333334</v>
      </c>
      <c r="G22" s="128">
        <f t="shared" si="3"/>
        <v>139.17188154490549</v>
      </c>
      <c r="H22" s="46">
        <f>'L4'!$H$10</f>
        <v>1609.3</v>
      </c>
      <c r="I22" s="46">
        <f>GEW!$E$12+($F22-GEW!$E$12)*SUM(Fasering!$D$5)</f>
        <v>1716.7792493333334</v>
      </c>
      <c r="J22" s="46">
        <f>GEW!$E$12+($F22-GEW!$E$12)*SUM(Fasering!$D$5:$D$6)</f>
        <v>2724.5055229247691</v>
      </c>
      <c r="K22" s="46">
        <f>GEW!$E$12+($F22-GEW!$E$12)*SUM(Fasering!$D$5:$D$7)</f>
        <v>3302.700332970855</v>
      </c>
      <c r="L22" s="46">
        <f>GEW!$E$12+($F22-GEW!$E$12)*SUM(Fasering!$D$5:$D$8)</f>
        <v>3880.8951430169409</v>
      </c>
      <c r="M22" s="46">
        <f>GEW!$E$12+($F22-GEW!$E$12)*SUM(Fasering!$D$5:$D$9)</f>
        <v>4459.0899530630268</v>
      </c>
      <c r="N22" s="46">
        <f>GEW!$E$12+($F22-GEW!$E$12)*SUM(Fasering!$D$5:$D$10)</f>
        <v>5035.9849742872475</v>
      </c>
      <c r="O22" s="76">
        <f>GEW!$E$12+($F22-GEW!$E$12)*SUM(Fasering!$D$5:$D$11)</f>
        <v>5614.1797843333334</v>
      </c>
      <c r="P22" s="126">
        <f t="shared" si="4"/>
        <v>0</v>
      </c>
      <c r="Q22" s="128">
        <f t="shared" si="5"/>
        <v>0</v>
      </c>
      <c r="R22" s="46">
        <f>$P22*SUM(Fasering!$D$5)</f>
        <v>0</v>
      </c>
      <c r="S22" s="46">
        <f>$P22*SUM(Fasering!$D$5:$D$6)</f>
        <v>0</v>
      </c>
      <c r="T22" s="46">
        <f>$P22*SUM(Fasering!$D$5:$D$7)</f>
        <v>0</v>
      </c>
      <c r="U22" s="46">
        <f>$P22*SUM(Fasering!$D$5:$D$8)</f>
        <v>0</v>
      </c>
      <c r="V22" s="46">
        <f>$P22*SUM(Fasering!$D$5:$D$9)</f>
        <v>0</v>
      </c>
      <c r="W22" s="46">
        <f>$P22*SUM(Fasering!$D$5:$D$10)</f>
        <v>0</v>
      </c>
      <c r="X22" s="76">
        <f>$P22*SUM(Fasering!$D$5:$D$11)</f>
        <v>0</v>
      </c>
      <c r="Y22" s="126">
        <f t="shared" si="6"/>
        <v>0</v>
      </c>
      <c r="Z22" s="128">
        <f t="shared" si="7"/>
        <v>0</v>
      </c>
      <c r="AA22" s="75">
        <f>$Y22*SUM(Fasering!$D$5)</f>
        <v>0</v>
      </c>
      <c r="AB22" s="46">
        <f>$Y22*SUM(Fasering!$D$5:$D$6)</f>
        <v>0</v>
      </c>
      <c r="AC22" s="46">
        <f>$Y22*SUM(Fasering!$D$5:$D$7)</f>
        <v>0</v>
      </c>
      <c r="AD22" s="46">
        <f>$Y22*SUM(Fasering!$D$5:$D$8)</f>
        <v>0</v>
      </c>
      <c r="AE22" s="46">
        <f>$Y22*SUM(Fasering!$D$5:$D$9)</f>
        <v>0</v>
      </c>
      <c r="AF22" s="46">
        <f>$Y22*SUM(Fasering!$D$5:$D$10)</f>
        <v>0</v>
      </c>
      <c r="AG22" s="76">
        <f>$Y22*SUM(Fasering!$D$5:$D$11)</f>
        <v>0</v>
      </c>
      <c r="AH22" s="5">
        <f>($AK$2+(I22+R22)*12*7.57%)*SUM(Fasering!$D$5)</f>
        <v>0</v>
      </c>
      <c r="AI22" s="9">
        <f>($AK$2+(J22+S22)*12*7.57%)*SUM(Fasering!$D$5:$D$6)</f>
        <v>673.17078475043638</v>
      </c>
      <c r="AJ22" s="9">
        <f>($AK$2+(K22+T22)*12*7.57%)*SUM(Fasering!$D$5:$D$7)</f>
        <v>1273.1366862124235</v>
      </c>
      <c r="AK22" s="9">
        <f>($AK$2+(L22+U22)*12*7.57%)*SUM(Fasering!$D$5:$D$8)</f>
        <v>2028.9431328803018</v>
      </c>
      <c r="AL22" s="9">
        <f>($AK$2+(M22+V22)*12*7.57%)*SUM(Fasering!$D$5:$D$9)</f>
        <v>2940.5901247540714</v>
      </c>
      <c r="AM22" s="9">
        <f>($AK$2+(N22+W22)*12*7.57%)*SUM(Fasering!$D$5:$D$10)</f>
        <v>4005.5031652052294</v>
      </c>
      <c r="AN22" s="87">
        <f>($AK$2+(O22+X22)*12*7.57%)*SUM(Fasering!$D$5:$D$11)</f>
        <v>5228.4809160884006</v>
      </c>
      <c r="AO22" s="5">
        <f>($AK$2+(I22+AA22)*12*7.57%)*SUM(Fasering!$D$5)</f>
        <v>0</v>
      </c>
      <c r="AP22" s="9">
        <f>($AK$2+(J22+AB22)*12*7.57%)*SUM(Fasering!$D$5:$D$6)</f>
        <v>673.17078475043638</v>
      </c>
      <c r="AQ22" s="9">
        <f>($AK$2+(K22+AC22)*12*7.57%)*SUM(Fasering!$D$5:$D$7)</f>
        <v>1273.1366862124235</v>
      </c>
      <c r="AR22" s="9">
        <f>($AK$2+(L22+AD22)*12*7.57%)*SUM(Fasering!$D$5:$D$8)</f>
        <v>2028.9431328803018</v>
      </c>
      <c r="AS22" s="9">
        <f>($AK$2+(M22+AE22)*12*7.57%)*SUM(Fasering!$D$5:$D$9)</f>
        <v>2940.5901247540714</v>
      </c>
      <c r="AT22" s="9">
        <f>($AK$2+(N22+AF22)*12*7.57%)*SUM(Fasering!$D$5:$D$10)</f>
        <v>4005.5031652052294</v>
      </c>
      <c r="AU22" s="87">
        <f>($AK$2+(O22+AG22)*12*7.57%)*SUM(Fasering!$D$5:$D$11)</f>
        <v>5228.4809160884006</v>
      </c>
    </row>
    <row r="23" spans="1:47" x14ac:dyDescent="0.3">
      <c r="A23" s="33">
        <f t="shared" si="8"/>
        <v>15</v>
      </c>
      <c r="B23" s="126">
        <v>53122.66</v>
      </c>
      <c r="C23" s="127"/>
      <c r="D23" s="126">
        <f t="shared" si="0"/>
        <v>67370.157412</v>
      </c>
      <c r="E23" s="128">
        <f t="shared" si="1"/>
        <v>1670.0625785388661</v>
      </c>
      <c r="F23" s="126">
        <f t="shared" si="2"/>
        <v>5614.1797843333334</v>
      </c>
      <c r="G23" s="128">
        <f t="shared" si="3"/>
        <v>139.17188154490549</v>
      </c>
      <c r="H23" s="46">
        <f>'L4'!$H$10</f>
        <v>1609.3</v>
      </c>
      <c r="I23" s="46">
        <f>GEW!$E$12+($F23-GEW!$E$12)*SUM(Fasering!$D$5)</f>
        <v>1716.7792493333334</v>
      </c>
      <c r="J23" s="46">
        <f>GEW!$E$12+($F23-GEW!$E$12)*SUM(Fasering!$D$5:$D$6)</f>
        <v>2724.5055229247691</v>
      </c>
      <c r="K23" s="46">
        <f>GEW!$E$12+($F23-GEW!$E$12)*SUM(Fasering!$D$5:$D$7)</f>
        <v>3302.700332970855</v>
      </c>
      <c r="L23" s="46">
        <f>GEW!$E$12+($F23-GEW!$E$12)*SUM(Fasering!$D$5:$D$8)</f>
        <v>3880.8951430169409</v>
      </c>
      <c r="M23" s="46">
        <f>GEW!$E$12+($F23-GEW!$E$12)*SUM(Fasering!$D$5:$D$9)</f>
        <v>4459.0899530630268</v>
      </c>
      <c r="N23" s="46">
        <f>GEW!$E$12+($F23-GEW!$E$12)*SUM(Fasering!$D$5:$D$10)</f>
        <v>5035.9849742872475</v>
      </c>
      <c r="O23" s="76">
        <f>GEW!$E$12+($F23-GEW!$E$12)*SUM(Fasering!$D$5:$D$11)</f>
        <v>5614.1797843333334</v>
      </c>
      <c r="P23" s="126">
        <f t="shared" si="4"/>
        <v>0</v>
      </c>
      <c r="Q23" s="128">
        <f t="shared" si="5"/>
        <v>0</v>
      </c>
      <c r="R23" s="46">
        <f>$P23*SUM(Fasering!$D$5)</f>
        <v>0</v>
      </c>
      <c r="S23" s="46">
        <f>$P23*SUM(Fasering!$D$5:$D$6)</f>
        <v>0</v>
      </c>
      <c r="T23" s="46">
        <f>$P23*SUM(Fasering!$D$5:$D$7)</f>
        <v>0</v>
      </c>
      <c r="U23" s="46">
        <f>$P23*SUM(Fasering!$D$5:$D$8)</f>
        <v>0</v>
      </c>
      <c r="V23" s="46">
        <f>$P23*SUM(Fasering!$D$5:$D$9)</f>
        <v>0</v>
      </c>
      <c r="W23" s="46">
        <f>$P23*SUM(Fasering!$D$5:$D$10)</f>
        <v>0</v>
      </c>
      <c r="X23" s="76">
        <f>$P23*SUM(Fasering!$D$5:$D$11)</f>
        <v>0</v>
      </c>
      <c r="Y23" s="126">
        <f t="shared" si="6"/>
        <v>0</v>
      </c>
      <c r="Z23" s="128">
        <f t="shared" si="7"/>
        <v>0</v>
      </c>
      <c r="AA23" s="75">
        <f>$Y23*SUM(Fasering!$D$5)</f>
        <v>0</v>
      </c>
      <c r="AB23" s="46">
        <f>$Y23*SUM(Fasering!$D$5:$D$6)</f>
        <v>0</v>
      </c>
      <c r="AC23" s="46">
        <f>$Y23*SUM(Fasering!$D$5:$D$7)</f>
        <v>0</v>
      </c>
      <c r="AD23" s="46">
        <f>$Y23*SUM(Fasering!$D$5:$D$8)</f>
        <v>0</v>
      </c>
      <c r="AE23" s="46">
        <f>$Y23*SUM(Fasering!$D$5:$D$9)</f>
        <v>0</v>
      </c>
      <c r="AF23" s="46">
        <f>$Y23*SUM(Fasering!$D$5:$D$10)</f>
        <v>0</v>
      </c>
      <c r="AG23" s="76">
        <f>$Y23*SUM(Fasering!$D$5:$D$11)</f>
        <v>0</v>
      </c>
      <c r="AH23" s="5">
        <f>($AK$2+(I23+R23)*12*7.57%)*SUM(Fasering!$D$5)</f>
        <v>0</v>
      </c>
      <c r="AI23" s="9">
        <f>($AK$2+(J23+S23)*12*7.57%)*SUM(Fasering!$D$5:$D$6)</f>
        <v>673.17078475043638</v>
      </c>
      <c r="AJ23" s="9">
        <f>($AK$2+(K23+T23)*12*7.57%)*SUM(Fasering!$D$5:$D$7)</f>
        <v>1273.1366862124235</v>
      </c>
      <c r="AK23" s="9">
        <f>($AK$2+(L23+U23)*12*7.57%)*SUM(Fasering!$D$5:$D$8)</f>
        <v>2028.9431328803018</v>
      </c>
      <c r="AL23" s="9">
        <f>($AK$2+(M23+V23)*12*7.57%)*SUM(Fasering!$D$5:$D$9)</f>
        <v>2940.5901247540714</v>
      </c>
      <c r="AM23" s="9">
        <f>($AK$2+(N23+W23)*12*7.57%)*SUM(Fasering!$D$5:$D$10)</f>
        <v>4005.5031652052294</v>
      </c>
      <c r="AN23" s="87">
        <f>($AK$2+(O23+X23)*12*7.57%)*SUM(Fasering!$D$5:$D$11)</f>
        <v>5228.4809160884006</v>
      </c>
      <c r="AO23" s="5">
        <f>($AK$2+(I23+AA23)*12*7.57%)*SUM(Fasering!$D$5)</f>
        <v>0</v>
      </c>
      <c r="AP23" s="9">
        <f>($AK$2+(J23+AB23)*12*7.57%)*SUM(Fasering!$D$5:$D$6)</f>
        <v>673.17078475043638</v>
      </c>
      <c r="AQ23" s="9">
        <f>($AK$2+(K23+AC23)*12*7.57%)*SUM(Fasering!$D$5:$D$7)</f>
        <v>1273.1366862124235</v>
      </c>
      <c r="AR23" s="9">
        <f>($AK$2+(L23+AD23)*12*7.57%)*SUM(Fasering!$D$5:$D$8)</f>
        <v>2028.9431328803018</v>
      </c>
      <c r="AS23" s="9">
        <f>($AK$2+(M23+AE23)*12*7.57%)*SUM(Fasering!$D$5:$D$9)</f>
        <v>2940.5901247540714</v>
      </c>
      <c r="AT23" s="9">
        <f>($AK$2+(N23+AF23)*12*7.57%)*SUM(Fasering!$D$5:$D$10)</f>
        <v>4005.5031652052294</v>
      </c>
      <c r="AU23" s="87">
        <f>($AK$2+(O23+AG23)*12*7.57%)*SUM(Fasering!$D$5:$D$11)</f>
        <v>5228.4809160884006</v>
      </c>
    </row>
    <row r="24" spans="1:47" x14ac:dyDescent="0.3">
      <c r="A24" s="33">
        <f t="shared" si="8"/>
        <v>16</v>
      </c>
      <c r="B24" s="126">
        <v>54753.57</v>
      </c>
      <c r="C24" s="127"/>
      <c r="D24" s="126">
        <f t="shared" si="0"/>
        <v>69438.477473999999</v>
      </c>
      <c r="E24" s="128">
        <f t="shared" si="1"/>
        <v>1721.3348935917045</v>
      </c>
      <c r="F24" s="126">
        <f t="shared" si="2"/>
        <v>5786.5397894999996</v>
      </c>
      <c r="G24" s="128">
        <f t="shared" si="3"/>
        <v>143.44457446597536</v>
      </c>
      <c r="H24" s="46">
        <f>'L4'!$H$10</f>
        <v>1609.3</v>
      </c>
      <c r="I24" s="46">
        <f>GEW!$E$12+($F24-GEW!$E$12)*SUM(Fasering!$D$5)</f>
        <v>1716.7792493333334</v>
      </c>
      <c r="J24" s="46">
        <f>GEW!$E$12+($F24-GEW!$E$12)*SUM(Fasering!$D$5:$D$6)</f>
        <v>2769.0715623048618</v>
      </c>
      <c r="K24" s="46">
        <f>GEW!$E$12+($F24-GEW!$E$12)*SUM(Fasering!$D$5:$D$7)</f>
        <v>3372.836661971407</v>
      </c>
      <c r="L24" s="46">
        <f>GEW!$E$12+($F24-GEW!$E$12)*SUM(Fasering!$D$5:$D$8)</f>
        <v>3976.6017616379522</v>
      </c>
      <c r="M24" s="46">
        <f>GEW!$E$12+($F24-GEW!$E$12)*SUM(Fasering!$D$5:$D$9)</f>
        <v>4580.3668613044974</v>
      </c>
      <c r="N24" s="46">
        <f>GEW!$E$12+($F24-GEW!$E$12)*SUM(Fasering!$D$5:$D$10)</f>
        <v>5182.7746898334544</v>
      </c>
      <c r="O24" s="76">
        <f>GEW!$E$12+($F24-GEW!$E$12)*SUM(Fasering!$D$5:$D$11)</f>
        <v>5786.5397894999996</v>
      </c>
      <c r="P24" s="126">
        <f t="shared" si="4"/>
        <v>0</v>
      </c>
      <c r="Q24" s="128">
        <f t="shared" si="5"/>
        <v>0</v>
      </c>
      <c r="R24" s="46">
        <f>$P24*SUM(Fasering!$D$5)</f>
        <v>0</v>
      </c>
      <c r="S24" s="46">
        <f>$P24*SUM(Fasering!$D$5:$D$6)</f>
        <v>0</v>
      </c>
      <c r="T24" s="46">
        <f>$P24*SUM(Fasering!$D$5:$D$7)</f>
        <v>0</v>
      </c>
      <c r="U24" s="46">
        <f>$P24*SUM(Fasering!$D$5:$D$8)</f>
        <v>0</v>
      </c>
      <c r="V24" s="46">
        <f>$P24*SUM(Fasering!$D$5:$D$9)</f>
        <v>0</v>
      </c>
      <c r="W24" s="46">
        <f>$P24*SUM(Fasering!$D$5:$D$10)</f>
        <v>0</v>
      </c>
      <c r="X24" s="76">
        <f>$P24*SUM(Fasering!$D$5:$D$11)</f>
        <v>0</v>
      </c>
      <c r="Y24" s="126">
        <f t="shared" si="6"/>
        <v>0</v>
      </c>
      <c r="Z24" s="128">
        <f t="shared" si="7"/>
        <v>0</v>
      </c>
      <c r="AA24" s="75">
        <f>$Y24*SUM(Fasering!$D$5)</f>
        <v>0</v>
      </c>
      <c r="AB24" s="46">
        <f>$Y24*SUM(Fasering!$D$5:$D$6)</f>
        <v>0</v>
      </c>
      <c r="AC24" s="46">
        <f>$Y24*SUM(Fasering!$D$5:$D$7)</f>
        <v>0</v>
      </c>
      <c r="AD24" s="46">
        <f>$Y24*SUM(Fasering!$D$5:$D$8)</f>
        <v>0</v>
      </c>
      <c r="AE24" s="46">
        <f>$Y24*SUM(Fasering!$D$5:$D$9)</f>
        <v>0</v>
      </c>
      <c r="AF24" s="46">
        <f>$Y24*SUM(Fasering!$D$5:$D$10)</f>
        <v>0</v>
      </c>
      <c r="AG24" s="76">
        <f>$Y24*SUM(Fasering!$D$5:$D$11)</f>
        <v>0</v>
      </c>
      <c r="AH24" s="5">
        <f>($AK$2+(I24+R24)*12*7.57%)*SUM(Fasering!$D$5)</f>
        <v>0</v>
      </c>
      <c r="AI24" s="9">
        <f>($AK$2+(J24+S24)*12*7.57%)*SUM(Fasering!$D$5:$D$6)</f>
        <v>683.6384230250768</v>
      </c>
      <c r="AJ24" s="9">
        <f>($AK$2+(K24+T24)*12*7.57%)*SUM(Fasering!$D$5:$D$7)</f>
        <v>1299.0621592118532</v>
      </c>
      <c r="AK24" s="9">
        <f>($AK$2+(L24+U24)*12*7.57%)*SUM(Fasering!$D$5:$D$8)</f>
        <v>2077.2183874125649</v>
      </c>
      <c r="AL24" s="9">
        <f>($AK$2+(M24+V24)*12*7.57%)*SUM(Fasering!$D$5:$D$9)</f>
        <v>3018.1071076272128</v>
      </c>
      <c r="AM24" s="9">
        <f>($AK$2+(N24+W24)*12*7.57%)*SUM(Fasering!$D$5:$D$10)</f>
        <v>4119.0648651202</v>
      </c>
      <c r="AN24" s="87">
        <f>($AK$2+(O24+X24)*12*7.57%)*SUM(Fasering!$D$5:$D$11)</f>
        <v>5385.0527447818004</v>
      </c>
      <c r="AO24" s="5">
        <f>($AK$2+(I24+AA24)*12*7.57%)*SUM(Fasering!$D$5)</f>
        <v>0</v>
      </c>
      <c r="AP24" s="9">
        <f>($AK$2+(J24+AB24)*12*7.57%)*SUM(Fasering!$D$5:$D$6)</f>
        <v>683.6384230250768</v>
      </c>
      <c r="AQ24" s="9">
        <f>($AK$2+(K24+AC24)*12*7.57%)*SUM(Fasering!$D$5:$D$7)</f>
        <v>1299.0621592118532</v>
      </c>
      <c r="AR24" s="9">
        <f>($AK$2+(L24+AD24)*12*7.57%)*SUM(Fasering!$D$5:$D$8)</f>
        <v>2077.2183874125649</v>
      </c>
      <c r="AS24" s="9">
        <f>($AK$2+(M24+AE24)*12*7.57%)*SUM(Fasering!$D$5:$D$9)</f>
        <v>3018.1071076272128</v>
      </c>
      <c r="AT24" s="9">
        <f>($AK$2+(N24+AF24)*12*7.57%)*SUM(Fasering!$D$5:$D$10)</f>
        <v>4119.0648651202</v>
      </c>
      <c r="AU24" s="87">
        <f>($AK$2+(O24+AG24)*12*7.57%)*SUM(Fasering!$D$5:$D$11)</f>
        <v>5385.0527447818004</v>
      </c>
    </row>
    <row r="25" spans="1:47" x14ac:dyDescent="0.3">
      <c r="A25" s="33">
        <f t="shared" si="8"/>
        <v>17</v>
      </c>
      <c r="B25" s="126">
        <v>54753.57</v>
      </c>
      <c r="C25" s="127"/>
      <c r="D25" s="126">
        <f t="shared" si="0"/>
        <v>69438.477473999999</v>
      </c>
      <c r="E25" s="128">
        <f t="shared" si="1"/>
        <v>1721.3348935917045</v>
      </c>
      <c r="F25" s="126">
        <f t="shared" si="2"/>
        <v>5786.5397894999996</v>
      </c>
      <c r="G25" s="128">
        <f t="shared" si="3"/>
        <v>143.44457446597536</v>
      </c>
      <c r="H25" s="46">
        <f>'L4'!$H$10</f>
        <v>1609.3</v>
      </c>
      <c r="I25" s="46">
        <f>GEW!$E$12+($F25-GEW!$E$12)*SUM(Fasering!$D$5)</f>
        <v>1716.7792493333334</v>
      </c>
      <c r="J25" s="46">
        <f>GEW!$E$12+($F25-GEW!$E$12)*SUM(Fasering!$D$5:$D$6)</f>
        <v>2769.0715623048618</v>
      </c>
      <c r="K25" s="46">
        <f>GEW!$E$12+($F25-GEW!$E$12)*SUM(Fasering!$D$5:$D$7)</f>
        <v>3372.836661971407</v>
      </c>
      <c r="L25" s="46">
        <f>GEW!$E$12+($F25-GEW!$E$12)*SUM(Fasering!$D$5:$D$8)</f>
        <v>3976.6017616379522</v>
      </c>
      <c r="M25" s="46">
        <f>GEW!$E$12+($F25-GEW!$E$12)*SUM(Fasering!$D$5:$D$9)</f>
        <v>4580.3668613044974</v>
      </c>
      <c r="N25" s="46">
        <f>GEW!$E$12+($F25-GEW!$E$12)*SUM(Fasering!$D$5:$D$10)</f>
        <v>5182.7746898334544</v>
      </c>
      <c r="O25" s="76">
        <f>GEW!$E$12+($F25-GEW!$E$12)*SUM(Fasering!$D$5:$D$11)</f>
        <v>5786.5397894999996</v>
      </c>
      <c r="P25" s="126">
        <f t="shared" si="4"/>
        <v>0</v>
      </c>
      <c r="Q25" s="128">
        <f t="shared" si="5"/>
        <v>0</v>
      </c>
      <c r="R25" s="46">
        <f>$P25*SUM(Fasering!$D$5)</f>
        <v>0</v>
      </c>
      <c r="S25" s="46">
        <f>$P25*SUM(Fasering!$D$5:$D$6)</f>
        <v>0</v>
      </c>
      <c r="T25" s="46">
        <f>$P25*SUM(Fasering!$D$5:$D$7)</f>
        <v>0</v>
      </c>
      <c r="U25" s="46">
        <f>$P25*SUM(Fasering!$D$5:$D$8)</f>
        <v>0</v>
      </c>
      <c r="V25" s="46">
        <f>$P25*SUM(Fasering!$D$5:$D$9)</f>
        <v>0</v>
      </c>
      <c r="W25" s="46">
        <f>$P25*SUM(Fasering!$D$5:$D$10)</f>
        <v>0</v>
      </c>
      <c r="X25" s="76">
        <f>$P25*SUM(Fasering!$D$5:$D$11)</f>
        <v>0</v>
      </c>
      <c r="Y25" s="126">
        <f t="shared" si="6"/>
        <v>0</v>
      </c>
      <c r="Z25" s="128">
        <f t="shared" si="7"/>
        <v>0</v>
      </c>
      <c r="AA25" s="75">
        <f>$Y25*SUM(Fasering!$D$5)</f>
        <v>0</v>
      </c>
      <c r="AB25" s="46">
        <f>$Y25*SUM(Fasering!$D$5:$D$6)</f>
        <v>0</v>
      </c>
      <c r="AC25" s="46">
        <f>$Y25*SUM(Fasering!$D$5:$D$7)</f>
        <v>0</v>
      </c>
      <c r="AD25" s="46">
        <f>$Y25*SUM(Fasering!$D$5:$D$8)</f>
        <v>0</v>
      </c>
      <c r="AE25" s="46">
        <f>$Y25*SUM(Fasering!$D$5:$D$9)</f>
        <v>0</v>
      </c>
      <c r="AF25" s="46">
        <f>$Y25*SUM(Fasering!$D$5:$D$10)</f>
        <v>0</v>
      </c>
      <c r="AG25" s="76">
        <f>$Y25*SUM(Fasering!$D$5:$D$11)</f>
        <v>0</v>
      </c>
      <c r="AH25" s="5">
        <f>($AK$2+(I25+R25)*12*7.57%)*SUM(Fasering!$D$5)</f>
        <v>0</v>
      </c>
      <c r="AI25" s="9">
        <f>($AK$2+(J25+S25)*12*7.57%)*SUM(Fasering!$D$5:$D$6)</f>
        <v>683.6384230250768</v>
      </c>
      <c r="AJ25" s="9">
        <f>($AK$2+(K25+T25)*12*7.57%)*SUM(Fasering!$D$5:$D$7)</f>
        <v>1299.0621592118532</v>
      </c>
      <c r="AK25" s="9">
        <f>($AK$2+(L25+U25)*12*7.57%)*SUM(Fasering!$D$5:$D$8)</f>
        <v>2077.2183874125649</v>
      </c>
      <c r="AL25" s="9">
        <f>($AK$2+(M25+V25)*12*7.57%)*SUM(Fasering!$D$5:$D$9)</f>
        <v>3018.1071076272128</v>
      </c>
      <c r="AM25" s="9">
        <f>($AK$2+(N25+W25)*12*7.57%)*SUM(Fasering!$D$5:$D$10)</f>
        <v>4119.0648651202</v>
      </c>
      <c r="AN25" s="87">
        <f>($AK$2+(O25+X25)*12*7.57%)*SUM(Fasering!$D$5:$D$11)</f>
        <v>5385.0527447818004</v>
      </c>
      <c r="AO25" s="5">
        <f>($AK$2+(I25+AA25)*12*7.57%)*SUM(Fasering!$D$5)</f>
        <v>0</v>
      </c>
      <c r="AP25" s="9">
        <f>($AK$2+(J25+AB25)*12*7.57%)*SUM(Fasering!$D$5:$D$6)</f>
        <v>683.6384230250768</v>
      </c>
      <c r="AQ25" s="9">
        <f>($AK$2+(K25+AC25)*12*7.57%)*SUM(Fasering!$D$5:$D$7)</f>
        <v>1299.0621592118532</v>
      </c>
      <c r="AR25" s="9">
        <f>($AK$2+(L25+AD25)*12*7.57%)*SUM(Fasering!$D$5:$D$8)</f>
        <v>2077.2183874125649</v>
      </c>
      <c r="AS25" s="9">
        <f>($AK$2+(M25+AE25)*12*7.57%)*SUM(Fasering!$D$5:$D$9)</f>
        <v>3018.1071076272128</v>
      </c>
      <c r="AT25" s="9">
        <f>($AK$2+(N25+AF25)*12*7.57%)*SUM(Fasering!$D$5:$D$10)</f>
        <v>4119.0648651202</v>
      </c>
      <c r="AU25" s="87">
        <f>($AK$2+(O25+AG25)*12*7.57%)*SUM(Fasering!$D$5:$D$11)</f>
        <v>5385.0527447818004</v>
      </c>
    </row>
    <row r="26" spans="1:47" x14ac:dyDescent="0.3">
      <c r="A26" s="33">
        <f t="shared" si="8"/>
        <v>18</v>
      </c>
      <c r="B26" s="126">
        <v>56384.480000000003</v>
      </c>
      <c r="C26" s="127"/>
      <c r="D26" s="126">
        <f t="shared" si="0"/>
        <v>71506.797535999998</v>
      </c>
      <c r="E26" s="128">
        <f t="shared" si="1"/>
        <v>1772.6072086445429</v>
      </c>
      <c r="F26" s="126">
        <f t="shared" si="2"/>
        <v>5958.8997946666668</v>
      </c>
      <c r="G26" s="128">
        <f t="shared" si="3"/>
        <v>147.71726738704524</v>
      </c>
      <c r="H26" s="46">
        <f>'L4'!$H$10</f>
        <v>1609.3</v>
      </c>
      <c r="I26" s="46">
        <f>GEW!$E$12+($F26-GEW!$E$12)*SUM(Fasering!$D$5)</f>
        <v>1716.7792493333334</v>
      </c>
      <c r="J26" s="46">
        <f>GEW!$E$12+($F26-GEW!$E$12)*SUM(Fasering!$D$5:$D$6)</f>
        <v>2813.6376016849549</v>
      </c>
      <c r="K26" s="46">
        <f>GEW!$E$12+($F26-GEW!$E$12)*SUM(Fasering!$D$5:$D$7)</f>
        <v>3442.9729909719595</v>
      </c>
      <c r="L26" s="46">
        <f>GEW!$E$12+($F26-GEW!$E$12)*SUM(Fasering!$D$5:$D$8)</f>
        <v>4072.3083802589645</v>
      </c>
      <c r="M26" s="46">
        <f>GEW!$E$12+($F26-GEW!$E$12)*SUM(Fasering!$D$5:$D$9)</f>
        <v>4701.6437695459681</v>
      </c>
      <c r="N26" s="46">
        <f>GEW!$E$12+($F26-GEW!$E$12)*SUM(Fasering!$D$5:$D$10)</f>
        <v>5329.5644053796623</v>
      </c>
      <c r="O26" s="76">
        <f>GEW!$E$12+($F26-GEW!$E$12)*SUM(Fasering!$D$5:$D$11)</f>
        <v>5958.8997946666668</v>
      </c>
      <c r="P26" s="126">
        <f t="shared" si="4"/>
        <v>0</v>
      </c>
      <c r="Q26" s="128">
        <f t="shared" si="5"/>
        <v>0</v>
      </c>
      <c r="R26" s="46">
        <f>$P26*SUM(Fasering!$D$5)</f>
        <v>0</v>
      </c>
      <c r="S26" s="46">
        <f>$P26*SUM(Fasering!$D$5:$D$6)</f>
        <v>0</v>
      </c>
      <c r="T26" s="46">
        <f>$P26*SUM(Fasering!$D$5:$D$7)</f>
        <v>0</v>
      </c>
      <c r="U26" s="46">
        <f>$P26*SUM(Fasering!$D$5:$D$8)</f>
        <v>0</v>
      </c>
      <c r="V26" s="46">
        <f>$P26*SUM(Fasering!$D$5:$D$9)</f>
        <v>0</v>
      </c>
      <c r="W26" s="46">
        <f>$P26*SUM(Fasering!$D$5:$D$10)</f>
        <v>0</v>
      </c>
      <c r="X26" s="76">
        <f>$P26*SUM(Fasering!$D$5:$D$11)</f>
        <v>0</v>
      </c>
      <c r="Y26" s="126">
        <f t="shared" si="6"/>
        <v>0</v>
      </c>
      <c r="Z26" s="128">
        <f t="shared" si="7"/>
        <v>0</v>
      </c>
      <c r="AA26" s="75">
        <f>$Y26*SUM(Fasering!$D$5)</f>
        <v>0</v>
      </c>
      <c r="AB26" s="46">
        <f>$Y26*SUM(Fasering!$D$5:$D$6)</f>
        <v>0</v>
      </c>
      <c r="AC26" s="46">
        <f>$Y26*SUM(Fasering!$D$5:$D$7)</f>
        <v>0</v>
      </c>
      <c r="AD26" s="46">
        <f>$Y26*SUM(Fasering!$D$5:$D$8)</f>
        <v>0</v>
      </c>
      <c r="AE26" s="46">
        <f>$Y26*SUM(Fasering!$D$5:$D$9)</f>
        <v>0</v>
      </c>
      <c r="AF26" s="46">
        <f>$Y26*SUM(Fasering!$D$5:$D$10)</f>
        <v>0</v>
      </c>
      <c r="AG26" s="76">
        <f>$Y26*SUM(Fasering!$D$5:$D$11)</f>
        <v>0</v>
      </c>
      <c r="AH26" s="5">
        <f>($AK$2+(I26+R26)*12*7.57%)*SUM(Fasering!$D$5)</f>
        <v>0</v>
      </c>
      <c r="AI26" s="9">
        <f>($AK$2+(J26+S26)*12*7.57%)*SUM(Fasering!$D$5:$D$6)</f>
        <v>694.10606129971723</v>
      </c>
      <c r="AJ26" s="9">
        <f>($AK$2+(K26+T26)*12*7.57%)*SUM(Fasering!$D$5:$D$7)</f>
        <v>1324.9876322112832</v>
      </c>
      <c r="AK26" s="9">
        <f>($AK$2+(L26+U26)*12*7.57%)*SUM(Fasering!$D$5:$D$8)</f>
        <v>2125.4936419448291</v>
      </c>
      <c r="AL26" s="9">
        <f>($AK$2+(M26+V26)*12*7.57%)*SUM(Fasering!$D$5:$D$9)</f>
        <v>3095.6240905003538</v>
      </c>
      <c r="AM26" s="9">
        <f>($AK$2+(N26+W26)*12*7.57%)*SUM(Fasering!$D$5:$D$10)</f>
        <v>4232.6265650351725</v>
      </c>
      <c r="AN26" s="87">
        <f>($AK$2+(O26+X26)*12*7.57%)*SUM(Fasering!$D$5:$D$11)</f>
        <v>5541.6245734752001</v>
      </c>
      <c r="AO26" s="5">
        <f>($AK$2+(I26+AA26)*12*7.57%)*SUM(Fasering!$D$5)</f>
        <v>0</v>
      </c>
      <c r="AP26" s="9">
        <f>($AK$2+(J26+AB26)*12*7.57%)*SUM(Fasering!$D$5:$D$6)</f>
        <v>694.10606129971723</v>
      </c>
      <c r="AQ26" s="9">
        <f>($AK$2+(K26+AC26)*12*7.57%)*SUM(Fasering!$D$5:$D$7)</f>
        <v>1324.9876322112832</v>
      </c>
      <c r="AR26" s="9">
        <f>($AK$2+(L26+AD26)*12*7.57%)*SUM(Fasering!$D$5:$D$8)</f>
        <v>2125.4936419448291</v>
      </c>
      <c r="AS26" s="9">
        <f>($AK$2+(M26+AE26)*12*7.57%)*SUM(Fasering!$D$5:$D$9)</f>
        <v>3095.6240905003538</v>
      </c>
      <c r="AT26" s="9">
        <f>($AK$2+(N26+AF26)*12*7.57%)*SUM(Fasering!$D$5:$D$10)</f>
        <v>4232.6265650351725</v>
      </c>
      <c r="AU26" s="87">
        <f>($AK$2+(O26+AG26)*12*7.57%)*SUM(Fasering!$D$5:$D$11)</f>
        <v>5541.6245734752001</v>
      </c>
    </row>
    <row r="27" spans="1:47" x14ac:dyDescent="0.3">
      <c r="A27" s="33">
        <f t="shared" si="8"/>
        <v>19</v>
      </c>
      <c r="B27" s="126">
        <v>56384.480000000003</v>
      </c>
      <c r="C27" s="127"/>
      <c r="D27" s="126">
        <f t="shared" si="0"/>
        <v>71506.797535999998</v>
      </c>
      <c r="E27" s="128">
        <f t="shared" si="1"/>
        <v>1772.6072086445429</v>
      </c>
      <c r="F27" s="126">
        <f t="shared" si="2"/>
        <v>5958.8997946666668</v>
      </c>
      <c r="G27" s="128">
        <f t="shared" si="3"/>
        <v>147.71726738704524</v>
      </c>
      <c r="H27" s="46">
        <f>'L4'!$H$10</f>
        <v>1609.3</v>
      </c>
      <c r="I27" s="46">
        <f>GEW!$E$12+($F27-GEW!$E$12)*SUM(Fasering!$D$5)</f>
        <v>1716.7792493333334</v>
      </c>
      <c r="J27" s="46">
        <f>GEW!$E$12+($F27-GEW!$E$12)*SUM(Fasering!$D$5:$D$6)</f>
        <v>2813.6376016849549</v>
      </c>
      <c r="K27" s="46">
        <f>GEW!$E$12+($F27-GEW!$E$12)*SUM(Fasering!$D$5:$D$7)</f>
        <v>3442.9729909719595</v>
      </c>
      <c r="L27" s="46">
        <f>GEW!$E$12+($F27-GEW!$E$12)*SUM(Fasering!$D$5:$D$8)</f>
        <v>4072.3083802589645</v>
      </c>
      <c r="M27" s="46">
        <f>GEW!$E$12+($F27-GEW!$E$12)*SUM(Fasering!$D$5:$D$9)</f>
        <v>4701.6437695459681</v>
      </c>
      <c r="N27" s="46">
        <f>GEW!$E$12+($F27-GEW!$E$12)*SUM(Fasering!$D$5:$D$10)</f>
        <v>5329.5644053796623</v>
      </c>
      <c r="O27" s="76">
        <f>GEW!$E$12+($F27-GEW!$E$12)*SUM(Fasering!$D$5:$D$11)</f>
        <v>5958.8997946666668</v>
      </c>
      <c r="P27" s="126">
        <f t="shared" si="4"/>
        <v>0</v>
      </c>
      <c r="Q27" s="128">
        <f t="shared" si="5"/>
        <v>0</v>
      </c>
      <c r="R27" s="46">
        <f>$P27*SUM(Fasering!$D$5)</f>
        <v>0</v>
      </c>
      <c r="S27" s="46">
        <f>$P27*SUM(Fasering!$D$5:$D$6)</f>
        <v>0</v>
      </c>
      <c r="T27" s="46">
        <f>$P27*SUM(Fasering!$D$5:$D$7)</f>
        <v>0</v>
      </c>
      <c r="U27" s="46">
        <f>$P27*SUM(Fasering!$D$5:$D$8)</f>
        <v>0</v>
      </c>
      <c r="V27" s="46">
        <f>$P27*SUM(Fasering!$D$5:$D$9)</f>
        <v>0</v>
      </c>
      <c r="W27" s="46">
        <f>$P27*SUM(Fasering!$D$5:$D$10)</f>
        <v>0</v>
      </c>
      <c r="X27" s="76">
        <f>$P27*SUM(Fasering!$D$5:$D$11)</f>
        <v>0</v>
      </c>
      <c r="Y27" s="126">
        <f t="shared" si="6"/>
        <v>0</v>
      </c>
      <c r="Z27" s="128">
        <f t="shared" si="7"/>
        <v>0</v>
      </c>
      <c r="AA27" s="75">
        <f>$Y27*SUM(Fasering!$D$5)</f>
        <v>0</v>
      </c>
      <c r="AB27" s="46">
        <f>$Y27*SUM(Fasering!$D$5:$D$6)</f>
        <v>0</v>
      </c>
      <c r="AC27" s="46">
        <f>$Y27*SUM(Fasering!$D$5:$D$7)</f>
        <v>0</v>
      </c>
      <c r="AD27" s="46">
        <f>$Y27*SUM(Fasering!$D$5:$D$8)</f>
        <v>0</v>
      </c>
      <c r="AE27" s="46">
        <f>$Y27*SUM(Fasering!$D$5:$D$9)</f>
        <v>0</v>
      </c>
      <c r="AF27" s="46">
        <f>$Y27*SUM(Fasering!$D$5:$D$10)</f>
        <v>0</v>
      </c>
      <c r="AG27" s="76">
        <f>$Y27*SUM(Fasering!$D$5:$D$11)</f>
        <v>0</v>
      </c>
      <c r="AH27" s="5">
        <f>($AK$2+(I27+R27)*12*7.57%)*SUM(Fasering!$D$5)</f>
        <v>0</v>
      </c>
      <c r="AI27" s="9">
        <f>($AK$2+(J27+S27)*12*7.57%)*SUM(Fasering!$D$5:$D$6)</f>
        <v>694.10606129971723</v>
      </c>
      <c r="AJ27" s="9">
        <f>($AK$2+(K27+T27)*12*7.57%)*SUM(Fasering!$D$5:$D$7)</f>
        <v>1324.9876322112832</v>
      </c>
      <c r="AK27" s="9">
        <f>($AK$2+(L27+U27)*12*7.57%)*SUM(Fasering!$D$5:$D$8)</f>
        <v>2125.4936419448291</v>
      </c>
      <c r="AL27" s="9">
        <f>($AK$2+(M27+V27)*12*7.57%)*SUM(Fasering!$D$5:$D$9)</f>
        <v>3095.6240905003538</v>
      </c>
      <c r="AM27" s="9">
        <f>($AK$2+(N27+W27)*12*7.57%)*SUM(Fasering!$D$5:$D$10)</f>
        <v>4232.6265650351725</v>
      </c>
      <c r="AN27" s="87">
        <f>($AK$2+(O27+X27)*12*7.57%)*SUM(Fasering!$D$5:$D$11)</f>
        <v>5541.6245734752001</v>
      </c>
      <c r="AO27" s="5">
        <f>($AK$2+(I27+AA27)*12*7.57%)*SUM(Fasering!$D$5)</f>
        <v>0</v>
      </c>
      <c r="AP27" s="9">
        <f>($AK$2+(J27+AB27)*12*7.57%)*SUM(Fasering!$D$5:$D$6)</f>
        <v>694.10606129971723</v>
      </c>
      <c r="AQ27" s="9">
        <f>($AK$2+(K27+AC27)*12*7.57%)*SUM(Fasering!$D$5:$D$7)</f>
        <v>1324.9876322112832</v>
      </c>
      <c r="AR27" s="9">
        <f>($AK$2+(L27+AD27)*12*7.57%)*SUM(Fasering!$D$5:$D$8)</f>
        <v>2125.4936419448291</v>
      </c>
      <c r="AS27" s="9">
        <f>($AK$2+(M27+AE27)*12*7.57%)*SUM(Fasering!$D$5:$D$9)</f>
        <v>3095.6240905003538</v>
      </c>
      <c r="AT27" s="9">
        <f>($AK$2+(N27+AF27)*12*7.57%)*SUM(Fasering!$D$5:$D$10)</f>
        <v>4232.6265650351725</v>
      </c>
      <c r="AU27" s="87">
        <f>($AK$2+(O27+AG27)*12*7.57%)*SUM(Fasering!$D$5:$D$11)</f>
        <v>5541.6245734752001</v>
      </c>
    </row>
    <row r="28" spans="1:47" x14ac:dyDescent="0.3">
      <c r="A28" s="33">
        <f t="shared" si="8"/>
        <v>20</v>
      </c>
      <c r="B28" s="126">
        <v>58015.39</v>
      </c>
      <c r="C28" s="127"/>
      <c r="D28" s="126">
        <f t="shared" si="0"/>
        <v>73575.117597999997</v>
      </c>
      <c r="E28" s="128">
        <f t="shared" si="1"/>
        <v>1823.8795236973815</v>
      </c>
      <c r="F28" s="126">
        <f t="shared" si="2"/>
        <v>6131.2597998333331</v>
      </c>
      <c r="G28" s="128">
        <f t="shared" si="3"/>
        <v>151.98996030811512</v>
      </c>
      <c r="H28" s="46">
        <f>'L4'!$H$10</f>
        <v>1609.3</v>
      </c>
      <c r="I28" s="46">
        <f>GEW!$E$12+($F28-GEW!$E$12)*SUM(Fasering!$D$5)</f>
        <v>1716.7792493333334</v>
      </c>
      <c r="J28" s="46">
        <f>GEW!$E$12+($F28-GEW!$E$12)*SUM(Fasering!$D$5:$D$6)</f>
        <v>2858.203641065048</v>
      </c>
      <c r="K28" s="46">
        <f>GEW!$E$12+($F28-GEW!$E$12)*SUM(Fasering!$D$5:$D$7)</f>
        <v>3513.1093199725119</v>
      </c>
      <c r="L28" s="46">
        <f>GEW!$E$12+($F28-GEW!$E$12)*SUM(Fasering!$D$5:$D$8)</f>
        <v>4168.0149988799758</v>
      </c>
      <c r="M28" s="46">
        <f>GEW!$E$12+($F28-GEW!$E$12)*SUM(Fasering!$D$5:$D$9)</f>
        <v>4822.9206777874397</v>
      </c>
      <c r="N28" s="46">
        <f>GEW!$E$12+($F28-GEW!$E$12)*SUM(Fasering!$D$5:$D$10)</f>
        <v>5476.3541209258692</v>
      </c>
      <c r="O28" s="76">
        <f>GEW!$E$12+($F28-GEW!$E$12)*SUM(Fasering!$D$5:$D$11)</f>
        <v>6131.2597998333331</v>
      </c>
      <c r="P28" s="126">
        <f t="shared" si="4"/>
        <v>0</v>
      </c>
      <c r="Q28" s="128">
        <f t="shared" si="5"/>
        <v>0</v>
      </c>
      <c r="R28" s="46">
        <f>$P28*SUM(Fasering!$D$5)</f>
        <v>0</v>
      </c>
      <c r="S28" s="46">
        <f>$P28*SUM(Fasering!$D$5:$D$6)</f>
        <v>0</v>
      </c>
      <c r="T28" s="46">
        <f>$P28*SUM(Fasering!$D$5:$D$7)</f>
        <v>0</v>
      </c>
      <c r="U28" s="46">
        <f>$P28*SUM(Fasering!$D$5:$D$8)</f>
        <v>0</v>
      </c>
      <c r="V28" s="46">
        <f>$P28*SUM(Fasering!$D$5:$D$9)</f>
        <v>0</v>
      </c>
      <c r="W28" s="46">
        <f>$P28*SUM(Fasering!$D$5:$D$10)</f>
        <v>0</v>
      </c>
      <c r="X28" s="76">
        <f>$P28*SUM(Fasering!$D$5:$D$11)</f>
        <v>0</v>
      </c>
      <c r="Y28" s="126">
        <f t="shared" si="6"/>
        <v>0</v>
      </c>
      <c r="Z28" s="128">
        <f t="shared" si="7"/>
        <v>0</v>
      </c>
      <c r="AA28" s="75">
        <f>$Y28*SUM(Fasering!$D$5)</f>
        <v>0</v>
      </c>
      <c r="AB28" s="46">
        <f>$Y28*SUM(Fasering!$D$5:$D$6)</f>
        <v>0</v>
      </c>
      <c r="AC28" s="46">
        <f>$Y28*SUM(Fasering!$D$5:$D$7)</f>
        <v>0</v>
      </c>
      <c r="AD28" s="46">
        <f>$Y28*SUM(Fasering!$D$5:$D$8)</f>
        <v>0</v>
      </c>
      <c r="AE28" s="46">
        <f>$Y28*SUM(Fasering!$D$5:$D$9)</f>
        <v>0</v>
      </c>
      <c r="AF28" s="46">
        <f>$Y28*SUM(Fasering!$D$5:$D$10)</f>
        <v>0</v>
      </c>
      <c r="AG28" s="76">
        <f>$Y28*SUM(Fasering!$D$5:$D$11)</f>
        <v>0</v>
      </c>
      <c r="AH28" s="5">
        <f>($AK$2+(I28+R28)*12*7.57%)*SUM(Fasering!$D$5)</f>
        <v>0</v>
      </c>
      <c r="AI28" s="9">
        <f>($AK$2+(J28+S28)*12*7.57%)*SUM(Fasering!$D$5:$D$6)</f>
        <v>704.57369957435787</v>
      </c>
      <c r="AJ28" s="9">
        <f>($AK$2+(K28+T28)*12*7.57%)*SUM(Fasering!$D$5:$D$7)</f>
        <v>1350.9131052107132</v>
      </c>
      <c r="AK28" s="9">
        <f>($AK$2+(L28+U28)*12*7.57%)*SUM(Fasering!$D$5:$D$8)</f>
        <v>2173.7688964770923</v>
      </c>
      <c r="AL28" s="9">
        <f>($AK$2+(M28+V28)*12*7.57%)*SUM(Fasering!$D$5:$D$9)</f>
        <v>3173.1410733734961</v>
      </c>
      <c r="AM28" s="9">
        <f>($AK$2+(N28+W28)*12*7.57%)*SUM(Fasering!$D$5:$D$10)</f>
        <v>4346.1882649501431</v>
      </c>
      <c r="AN28" s="87">
        <f>($AK$2+(O28+X28)*12*7.57%)*SUM(Fasering!$D$5:$D$11)</f>
        <v>5698.1964021686008</v>
      </c>
      <c r="AO28" s="5">
        <f>($AK$2+(I28+AA28)*12*7.57%)*SUM(Fasering!$D$5)</f>
        <v>0</v>
      </c>
      <c r="AP28" s="9">
        <f>($AK$2+(J28+AB28)*12*7.57%)*SUM(Fasering!$D$5:$D$6)</f>
        <v>704.57369957435787</v>
      </c>
      <c r="AQ28" s="9">
        <f>($AK$2+(K28+AC28)*12*7.57%)*SUM(Fasering!$D$5:$D$7)</f>
        <v>1350.9131052107132</v>
      </c>
      <c r="AR28" s="9">
        <f>($AK$2+(L28+AD28)*12*7.57%)*SUM(Fasering!$D$5:$D$8)</f>
        <v>2173.7688964770923</v>
      </c>
      <c r="AS28" s="9">
        <f>($AK$2+(M28+AE28)*12*7.57%)*SUM(Fasering!$D$5:$D$9)</f>
        <v>3173.1410733734961</v>
      </c>
      <c r="AT28" s="9">
        <f>($AK$2+(N28+AF28)*12*7.57%)*SUM(Fasering!$D$5:$D$10)</f>
        <v>4346.1882649501431</v>
      </c>
      <c r="AU28" s="87">
        <f>($AK$2+(O28+AG28)*12*7.57%)*SUM(Fasering!$D$5:$D$11)</f>
        <v>5698.1964021686008</v>
      </c>
    </row>
    <row r="29" spans="1:47" x14ac:dyDescent="0.3">
      <c r="A29" s="33">
        <f t="shared" si="8"/>
        <v>21</v>
      </c>
      <c r="B29" s="126">
        <v>58015.39</v>
      </c>
      <c r="C29" s="127"/>
      <c r="D29" s="126">
        <f t="shared" si="0"/>
        <v>73575.117597999997</v>
      </c>
      <c r="E29" s="128">
        <f t="shared" si="1"/>
        <v>1823.8795236973815</v>
      </c>
      <c r="F29" s="126">
        <f t="shared" si="2"/>
        <v>6131.2597998333331</v>
      </c>
      <c r="G29" s="128">
        <f t="shared" si="3"/>
        <v>151.98996030811512</v>
      </c>
      <c r="H29" s="46">
        <f>'L4'!$H$10</f>
        <v>1609.3</v>
      </c>
      <c r="I29" s="46">
        <f>GEW!$E$12+($F29-GEW!$E$12)*SUM(Fasering!$D$5)</f>
        <v>1716.7792493333334</v>
      </c>
      <c r="J29" s="46">
        <f>GEW!$E$12+($F29-GEW!$E$12)*SUM(Fasering!$D$5:$D$6)</f>
        <v>2858.203641065048</v>
      </c>
      <c r="K29" s="46">
        <f>GEW!$E$12+($F29-GEW!$E$12)*SUM(Fasering!$D$5:$D$7)</f>
        <v>3513.1093199725119</v>
      </c>
      <c r="L29" s="46">
        <f>GEW!$E$12+($F29-GEW!$E$12)*SUM(Fasering!$D$5:$D$8)</f>
        <v>4168.0149988799758</v>
      </c>
      <c r="M29" s="46">
        <f>GEW!$E$12+($F29-GEW!$E$12)*SUM(Fasering!$D$5:$D$9)</f>
        <v>4822.9206777874397</v>
      </c>
      <c r="N29" s="46">
        <f>GEW!$E$12+($F29-GEW!$E$12)*SUM(Fasering!$D$5:$D$10)</f>
        <v>5476.3541209258692</v>
      </c>
      <c r="O29" s="76">
        <f>GEW!$E$12+($F29-GEW!$E$12)*SUM(Fasering!$D$5:$D$11)</f>
        <v>6131.2597998333331</v>
      </c>
      <c r="P29" s="126">
        <f t="shared" si="4"/>
        <v>0</v>
      </c>
      <c r="Q29" s="128">
        <f t="shared" si="5"/>
        <v>0</v>
      </c>
      <c r="R29" s="46">
        <f>$P29*SUM(Fasering!$D$5)</f>
        <v>0</v>
      </c>
      <c r="S29" s="46">
        <f>$P29*SUM(Fasering!$D$5:$D$6)</f>
        <v>0</v>
      </c>
      <c r="T29" s="46">
        <f>$P29*SUM(Fasering!$D$5:$D$7)</f>
        <v>0</v>
      </c>
      <c r="U29" s="46">
        <f>$P29*SUM(Fasering!$D$5:$D$8)</f>
        <v>0</v>
      </c>
      <c r="V29" s="46">
        <f>$P29*SUM(Fasering!$D$5:$D$9)</f>
        <v>0</v>
      </c>
      <c r="W29" s="46">
        <f>$P29*SUM(Fasering!$D$5:$D$10)</f>
        <v>0</v>
      </c>
      <c r="X29" s="76">
        <f>$P29*SUM(Fasering!$D$5:$D$11)</f>
        <v>0</v>
      </c>
      <c r="Y29" s="126">
        <f t="shared" si="6"/>
        <v>0</v>
      </c>
      <c r="Z29" s="128">
        <f t="shared" si="7"/>
        <v>0</v>
      </c>
      <c r="AA29" s="75">
        <f>$Y29*SUM(Fasering!$D$5)</f>
        <v>0</v>
      </c>
      <c r="AB29" s="46">
        <f>$Y29*SUM(Fasering!$D$5:$D$6)</f>
        <v>0</v>
      </c>
      <c r="AC29" s="46">
        <f>$Y29*SUM(Fasering!$D$5:$D$7)</f>
        <v>0</v>
      </c>
      <c r="AD29" s="46">
        <f>$Y29*SUM(Fasering!$D$5:$D$8)</f>
        <v>0</v>
      </c>
      <c r="AE29" s="46">
        <f>$Y29*SUM(Fasering!$D$5:$D$9)</f>
        <v>0</v>
      </c>
      <c r="AF29" s="46">
        <f>$Y29*SUM(Fasering!$D$5:$D$10)</f>
        <v>0</v>
      </c>
      <c r="AG29" s="76">
        <f>$Y29*SUM(Fasering!$D$5:$D$11)</f>
        <v>0</v>
      </c>
      <c r="AH29" s="5">
        <f>($AK$2+(I29+R29)*12*7.57%)*SUM(Fasering!$D$5)</f>
        <v>0</v>
      </c>
      <c r="AI29" s="9">
        <f>($AK$2+(J29+S29)*12*7.57%)*SUM(Fasering!$D$5:$D$6)</f>
        <v>704.57369957435787</v>
      </c>
      <c r="AJ29" s="9">
        <f>($AK$2+(K29+T29)*12*7.57%)*SUM(Fasering!$D$5:$D$7)</f>
        <v>1350.9131052107132</v>
      </c>
      <c r="AK29" s="9">
        <f>($AK$2+(L29+U29)*12*7.57%)*SUM(Fasering!$D$5:$D$8)</f>
        <v>2173.7688964770923</v>
      </c>
      <c r="AL29" s="9">
        <f>($AK$2+(M29+V29)*12*7.57%)*SUM(Fasering!$D$5:$D$9)</f>
        <v>3173.1410733734961</v>
      </c>
      <c r="AM29" s="9">
        <f>($AK$2+(N29+W29)*12*7.57%)*SUM(Fasering!$D$5:$D$10)</f>
        <v>4346.1882649501431</v>
      </c>
      <c r="AN29" s="87">
        <f>($AK$2+(O29+X29)*12*7.57%)*SUM(Fasering!$D$5:$D$11)</f>
        <v>5698.1964021686008</v>
      </c>
      <c r="AO29" s="5">
        <f>($AK$2+(I29+AA29)*12*7.57%)*SUM(Fasering!$D$5)</f>
        <v>0</v>
      </c>
      <c r="AP29" s="9">
        <f>($AK$2+(J29+AB29)*12*7.57%)*SUM(Fasering!$D$5:$D$6)</f>
        <v>704.57369957435787</v>
      </c>
      <c r="AQ29" s="9">
        <f>($AK$2+(K29+AC29)*12*7.57%)*SUM(Fasering!$D$5:$D$7)</f>
        <v>1350.9131052107132</v>
      </c>
      <c r="AR29" s="9">
        <f>($AK$2+(L29+AD29)*12*7.57%)*SUM(Fasering!$D$5:$D$8)</f>
        <v>2173.7688964770923</v>
      </c>
      <c r="AS29" s="9">
        <f>($AK$2+(M29+AE29)*12*7.57%)*SUM(Fasering!$D$5:$D$9)</f>
        <v>3173.1410733734961</v>
      </c>
      <c r="AT29" s="9">
        <f>($AK$2+(N29+AF29)*12*7.57%)*SUM(Fasering!$D$5:$D$10)</f>
        <v>4346.1882649501431</v>
      </c>
      <c r="AU29" s="87">
        <f>($AK$2+(O29+AG29)*12*7.57%)*SUM(Fasering!$D$5:$D$11)</f>
        <v>5698.1964021686008</v>
      </c>
    </row>
    <row r="30" spans="1:47" x14ac:dyDescent="0.3">
      <c r="A30" s="33">
        <f t="shared" si="8"/>
        <v>22</v>
      </c>
      <c r="B30" s="126">
        <v>59645.91</v>
      </c>
      <c r="C30" s="127"/>
      <c r="D30" s="126">
        <f t="shared" si="0"/>
        <v>75642.943062000006</v>
      </c>
      <c r="E30" s="128">
        <f t="shared" si="1"/>
        <v>1875.1395779860636</v>
      </c>
      <c r="F30" s="126">
        <f t="shared" si="2"/>
        <v>6303.5785885000005</v>
      </c>
      <c r="G30" s="128">
        <f t="shared" si="3"/>
        <v>156.26163149883863</v>
      </c>
      <c r="H30" s="46">
        <f>'L4'!$H$10</f>
        <v>1609.3</v>
      </c>
      <c r="I30" s="46">
        <f>GEW!$E$12+($F30-GEW!$E$12)*SUM(Fasering!$D$5)</f>
        <v>1716.7792493333334</v>
      </c>
      <c r="J30" s="46">
        <f>GEW!$E$12+($F30-GEW!$E$12)*SUM(Fasering!$D$5:$D$6)</f>
        <v>2902.759023354708</v>
      </c>
      <c r="K30" s="46">
        <f>GEW!$E$12+($F30-GEW!$E$12)*SUM(Fasering!$D$5:$D$7)</f>
        <v>3583.2288772515649</v>
      </c>
      <c r="L30" s="46">
        <f>GEW!$E$12+($F30-GEW!$E$12)*SUM(Fasering!$D$5:$D$8)</f>
        <v>4263.6987311484227</v>
      </c>
      <c r="M30" s="46">
        <f>GEW!$E$12+($F30-GEW!$E$12)*SUM(Fasering!$D$5:$D$9)</f>
        <v>4944.1685850452795</v>
      </c>
      <c r="N30" s="46">
        <f>GEW!$E$12+($F30-GEW!$E$12)*SUM(Fasering!$D$5:$D$10)</f>
        <v>5623.1087346031436</v>
      </c>
      <c r="O30" s="76">
        <f>GEW!$E$12+($F30-GEW!$E$12)*SUM(Fasering!$D$5:$D$11)</f>
        <v>6303.5785885000005</v>
      </c>
      <c r="P30" s="126">
        <f t="shared" si="4"/>
        <v>0</v>
      </c>
      <c r="Q30" s="128">
        <f t="shared" si="5"/>
        <v>0</v>
      </c>
      <c r="R30" s="46">
        <f>$P30*SUM(Fasering!$D$5)</f>
        <v>0</v>
      </c>
      <c r="S30" s="46">
        <f>$P30*SUM(Fasering!$D$5:$D$6)</f>
        <v>0</v>
      </c>
      <c r="T30" s="46">
        <f>$P30*SUM(Fasering!$D$5:$D$7)</f>
        <v>0</v>
      </c>
      <c r="U30" s="46">
        <f>$P30*SUM(Fasering!$D$5:$D$8)</f>
        <v>0</v>
      </c>
      <c r="V30" s="46">
        <f>$P30*SUM(Fasering!$D$5:$D$9)</f>
        <v>0</v>
      </c>
      <c r="W30" s="46">
        <f>$P30*SUM(Fasering!$D$5:$D$10)</f>
        <v>0</v>
      </c>
      <c r="X30" s="76">
        <f>$P30*SUM(Fasering!$D$5:$D$11)</f>
        <v>0</v>
      </c>
      <c r="Y30" s="126">
        <f t="shared" si="6"/>
        <v>0</v>
      </c>
      <c r="Z30" s="128">
        <f t="shared" si="7"/>
        <v>0</v>
      </c>
      <c r="AA30" s="75">
        <f>$Y30*SUM(Fasering!$D$5)</f>
        <v>0</v>
      </c>
      <c r="AB30" s="46">
        <f>$Y30*SUM(Fasering!$D$5:$D$6)</f>
        <v>0</v>
      </c>
      <c r="AC30" s="46">
        <f>$Y30*SUM(Fasering!$D$5:$D$7)</f>
        <v>0</v>
      </c>
      <c r="AD30" s="46">
        <f>$Y30*SUM(Fasering!$D$5:$D$8)</f>
        <v>0</v>
      </c>
      <c r="AE30" s="46">
        <f>$Y30*SUM(Fasering!$D$5:$D$9)</f>
        <v>0</v>
      </c>
      <c r="AF30" s="46">
        <f>$Y30*SUM(Fasering!$D$5:$D$10)</f>
        <v>0</v>
      </c>
      <c r="AG30" s="76">
        <f>$Y30*SUM(Fasering!$D$5:$D$11)</f>
        <v>0</v>
      </c>
      <c r="AH30" s="5">
        <f>($AK$2+(I30+R30)*12*7.57%)*SUM(Fasering!$D$5)</f>
        <v>0</v>
      </c>
      <c r="AI30" s="9">
        <f>($AK$2+(J30+S30)*12*7.57%)*SUM(Fasering!$D$5:$D$6)</f>
        <v>715.03883471950189</v>
      </c>
      <c r="AJ30" s="9">
        <f>($AK$2+(K30+T30)*12*7.57%)*SUM(Fasering!$D$5:$D$7)</f>
        <v>1376.8323786439685</v>
      </c>
      <c r="AK30" s="9">
        <f>($AK$2+(L30+U30)*12*7.57%)*SUM(Fasering!$D$5:$D$8)</f>
        <v>2222.032606933185</v>
      </c>
      <c r="AL30" s="9">
        <f>($AK$2+(M30+V30)*12*7.57%)*SUM(Fasering!$D$5:$D$9)</f>
        <v>3250.6395195871528</v>
      </c>
      <c r="AM30" s="9">
        <f>($AK$2+(N30+W30)*12*7.57%)*SUM(Fasering!$D$5:$D$10)</f>
        <v>4459.7228088215788</v>
      </c>
      <c r="AN30" s="87">
        <f>($AK$2+(O30+X30)*12*7.57%)*SUM(Fasering!$D$5:$D$11)</f>
        <v>5854.7307897934015</v>
      </c>
      <c r="AO30" s="5">
        <f>($AK$2+(I30+AA30)*12*7.57%)*SUM(Fasering!$D$5)</f>
        <v>0</v>
      </c>
      <c r="AP30" s="9">
        <f>($AK$2+(J30+AB30)*12*7.57%)*SUM(Fasering!$D$5:$D$6)</f>
        <v>715.03883471950189</v>
      </c>
      <c r="AQ30" s="9">
        <f>($AK$2+(K30+AC30)*12*7.57%)*SUM(Fasering!$D$5:$D$7)</f>
        <v>1376.8323786439685</v>
      </c>
      <c r="AR30" s="9">
        <f>($AK$2+(L30+AD30)*12*7.57%)*SUM(Fasering!$D$5:$D$8)</f>
        <v>2222.032606933185</v>
      </c>
      <c r="AS30" s="9">
        <f>($AK$2+(M30+AE30)*12*7.57%)*SUM(Fasering!$D$5:$D$9)</f>
        <v>3250.6395195871528</v>
      </c>
      <c r="AT30" s="9">
        <f>($AK$2+(N30+AF30)*12*7.57%)*SUM(Fasering!$D$5:$D$10)</f>
        <v>4459.7228088215788</v>
      </c>
      <c r="AU30" s="87">
        <f>($AK$2+(O30+AG30)*12*7.57%)*SUM(Fasering!$D$5:$D$11)</f>
        <v>5854.7307897934015</v>
      </c>
    </row>
    <row r="31" spans="1:47" x14ac:dyDescent="0.3">
      <c r="A31" s="33">
        <f t="shared" si="8"/>
        <v>23</v>
      </c>
      <c r="B31" s="126">
        <v>59645.91</v>
      </c>
      <c r="C31" s="127"/>
      <c r="D31" s="126">
        <f t="shared" si="0"/>
        <v>75642.943062000006</v>
      </c>
      <c r="E31" s="128">
        <f t="shared" si="1"/>
        <v>1875.1395779860636</v>
      </c>
      <c r="F31" s="126">
        <f t="shared" si="2"/>
        <v>6303.5785885000005</v>
      </c>
      <c r="G31" s="128">
        <f t="shared" si="3"/>
        <v>156.26163149883863</v>
      </c>
      <c r="H31" s="46">
        <f>'L4'!$H$10</f>
        <v>1609.3</v>
      </c>
      <c r="I31" s="46">
        <f>GEW!$E$12+($F31-GEW!$E$12)*SUM(Fasering!$D$5)</f>
        <v>1716.7792493333334</v>
      </c>
      <c r="J31" s="46">
        <f>GEW!$E$12+($F31-GEW!$E$12)*SUM(Fasering!$D$5:$D$6)</f>
        <v>2902.759023354708</v>
      </c>
      <c r="K31" s="46">
        <f>GEW!$E$12+($F31-GEW!$E$12)*SUM(Fasering!$D$5:$D$7)</f>
        <v>3583.2288772515649</v>
      </c>
      <c r="L31" s="46">
        <f>GEW!$E$12+($F31-GEW!$E$12)*SUM(Fasering!$D$5:$D$8)</f>
        <v>4263.6987311484227</v>
      </c>
      <c r="M31" s="46">
        <f>GEW!$E$12+($F31-GEW!$E$12)*SUM(Fasering!$D$5:$D$9)</f>
        <v>4944.1685850452795</v>
      </c>
      <c r="N31" s="46">
        <f>GEW!$E$12+($F31-GEW!$E$12)*SUM(Fasering!$D$5:$D$10)</f>
        <v>5623.1087346031436</v>
      </c>
      <c r="O31" s="76">
        <f>GEW!$E$12+($F31-GEW!$E$12)*SUM(Fasering!$D$5:$D$11)</f>
        <v>6303.5785885000005</v>
      </c>
      <c r="P31" s="126">
        <f t="shared" si="4"/>
        <v>0</v>
      </c>
      <c r="Q31" s="128">
        <f t="shared" si="5"/>
        <v>0</v>
      </c>
      <c r="R31" s="46">
        <f>$P31*SUM(Fasering!$D$5)</f>
        <v>0</v>
      </c>
      <c r="S31" s="46">
        <f>$P31*SUM(Fasering!$D$5:$D$6)</f>
        <v>0</v>
      </c>
      <c r="T31" s="46">
        <f>$P31*SUM(Fasering!$D$5:$D$7)</f>
        <v>0</v>
      </c>
      <c r="U31" s="46">
        <f>$P31*SUM(Fasering!$D$5:$D$8)</f>
        <v>0</v>
      </c>
      <c r="V31" s="46">
        <f>$P31*SUM(Fasering!$D$5:$D$9)</f>
        <v>0</v>
      </c>
      <c r="W31" s="46">
        <f>$P31*SUM(Fasering!$D$5:$D$10)</f>
        <v>0</v>
      </c>
      <c r="X31" s="76">
        <f>$P31*SUM(Fasering!$D$5:$D$11)</f>
        <v>0</v>
      </c>
      <c r="Y31" s="126">
        <f t="shared" si="6"/>
        <v>0</v>
      </c>
      <c r="Z31" s="128">
        <f t="shared" si="7"/>
        <v>0</v>
      </c>
      <c r="AA31" s="75">
        <f>$Y31*SUM(Fasering!$D$5)</f>
        <v>0</v>
      </c>
      <c r="AB31" s="46">
        <f>$Y31*SUM(Fasering!$D$5:$D$6)</f>
        <v>0</v>
      </c>
      <c r="AC31" s="46">
        <f>$Y31*SUM(Fasering!$D$5:$D$7)</f>
        <v>0</v>
      </c>
      <c r="AD31" s="46">
        <f>$Y31*SUM(Fasering!$D$5:$D$8)</f>
        <v>0</v>
      </c>
      <c r="AE31" s="46">
        <f>$Y31*SUM(Fasering!$D$5:$D$9)</f>
        <v>0</v>
      </c>
      <c r="AF31" s="46">
        <f>$Y31*SUM(Fasering!$D$5:$D$10)</f>
        <v>0</v>
      </c>
      <c r="AG31" s="76">
        <f>$Y31*SUM(Fasering!$D$5:$D$11)</f>
        <v>0</v>
      </c>
      <c r="AH31" s="5">
        <f>($AK$2+(I31+R31)*12*7.57%)*SUM(Fasering!$D$5)</f>
        <v>0</v>
      </c>
      <c r="AI31" s="9">
        <f>($AK$2+(J31+S31)*12*7.57%)*SUM(Fasering!$D$5:$D$6)</f>
        <v>715.03883471950189</v>
      </c>
      <c r="AJ31" s="9">
        <f>($AK$2+(K31+T31)*12*7.57%)*SUM(Fasering!$D$5:$D$7)</f>
        <v>1376.8323786439685</v>
      </c>
      <c r="AK31" s="9">
        <f>($AK$2+(L31+U31)*12*7.57%)*SUM(Fasering!$D$5:$D$8)</f>
        <v>2222.032606933185</v>
      </c>
      <c r="AL31" s="9">
        <f>($AK$2+(M31+V31)*12*7.57%)*SUM(Fasering!$D$5:$D$9)</f>
        <v>3250.6395195871528</v>
      </c>
      <c r="AM31" s="9">
        <f>($AK$2+(N31+W31)*12*7.57%)*SUM(Fasering!$D$5:$D$10)</f>
        <v>4459.7228088215788</v>
      </c>
      <c r="AN31" s="87">
        <f>($AK$2+(O31+X31)*12*7.57%)*SUM(Fasering!$D$5:$D$11)</f>
        <v>5854.7307897934015</v>
      </c>
      <c r="AO31" s="5">
        <f>($AK$2+(I31+AA31)*12*7.57%)*SUM(Fasering!$D$5)</f>
        <v>0</v>
      </c>
      <c r="AP31" s="9">
        <f>($AK$2+(J31+AB31)*12*7.57%)*SUM(Fasering!$D$5:$D$6)</f>
        <v>715.03883471950189</v>
      </c>
      <c r="AQ31" s="9">
        <f>($AK$2+(K31+AC31)*12*7.57%)*SUM(Fasering!$D$5:$D$7)</f>
        <v>1376.8323786439685</v>
      </c>
      <c r="AR31" s="9">
        <f>($AK$2+(L31+AD31)*12*7.57%)*SUM(Fasering!$D$5:$D$8)</f>
        <v>2222.032606933185</v>
      </c>
      <c r="AS31" s="9">
        <f>($AK$2+(M31+AE31)*12*7.57%)*SUM(Fasering!$D$5:$D$9)</f>
        <v>3250.6395195871528</v>
      </c>
      <c r="AT31" s="9">
        <f>($AK$2+(N31+AF31)*12*7.57%)*SUM(Fasering!$D$5:$D$10)</f>
        <v>4459.7228088215788</v>
      </c>
      <c r="AU31" s="87">
        <f>($AK$2+(O31+AG31)*12*7.57%)*SUM(Fasering!$D$5:$D$11)</f>
        <v>5854.7307897934015</v>
      </c>
    </row>
    <row r="32" spans="1:47" x14ac:dyDescent="0.3">
      <c r="A32" s="33">
        <f t="shared" si="8"/>
        <v>24</v>
      </c>
      <c r="B32" s="126">
        <v>59645.91</v>
      </c>
      <c r="C32" s="127"/>
      <c r="D32" s="126">
        <f t="shared" si="0"/>
        <v>75642.943062000006</v>
      </c>
      <c r="E32" s="128">
        <f t="shared" si="1"/>
        <v>1875.1395779860636</v>
      </c>
      <c r="F32" s="126">
        <f t="shared" si="2"/>
        <v>6303.5785885000005</v>
      </c>
      <c r="G32" s="128">
        <f t="shared" si="3"/>
        <v>156.26163149883863</v>
      </c>
      <c r="H32" s="46">
        <f>'L4'!$H$10</f>
        <v>1609.3</v>
      </c>
      <c r="I32" s="46">
        <f>GEW!$E$12+($F32-GEW!$E$12)*SUM(Fasering!$D$5)</f>
        <v>1716.7792493333334</v>
      </c>
      <c r="J32" s="46">
        <f>GEW!$E$12+($F32-GEW!$E$12)*SUM(Fasering!$D$5:$D$6)</f>
        <v>2902.759023354708</v>
      </c>
      <c r="K32" s="46">
        <f>GEW!$E$12+($F32-GEW!$E$12)*SUM(Fasering!$D$5:$D$7)</f>
        <v>3583.2288772515649</v>
      </c>
      <c r="L32" s="46">
        <f>GEW!$E$12+($F32-GEW!$E$12)*SUM(Fasering!$D$5:$D$8)</f>
        <v>4263.6987311484227</v>
      </c>
      <c r="M32" s="46">
        <f>GEW!$E$12+($F32-GEW!$E$12)*SUM(Fasering!$D$5:$D$9)</f>
        <v>4944.1685850452795</v>
      </c>
      <c r="N32" s="46">
        <f>GEW!$E$12+($F32-GEW!$E$12)*SUM(Fasering!$D$5:$D$10)</f>
        <v>5623.1087346031436</v>
      </c>
      <c r="O32" s="76">
        <f>GEW!$E$12+($F32-GEW!$E$12)*SUM(Fasering!$D$5:$D$11)</f>
        <v>6303.5785885000005</v>
      </c>
      <c r="P32" s="126">
        <f t="shared" si="4"/>
        <v>0</v>
      </c>
      <c r="Q32" s="128">
        <f t="shared" si="5"/>
        <v>0</v>
      </c>
      <c r="R32" s="46">
        <f>$P32*SUM(Fasering!$D$5)</f>
        <v>0</v>
      </c>
      <c r="S32" s="46">
        <f>$P32*SUM(Fasering!$D$5:$D$6)</f>
        <v>0</v>
      </c>
      <c r="T32" s="46">
        <f>$P32*SUM(Fasering!$D$5:$D$7)</f>
        <v>0</v>
      </c>
      <c r="U32" s="46">
        <f>$P32*SUM(Fasering!$D$5:$D$8)</f>
        <v>0</v>
      </c>
      <c r="V32" s="46">
        <f>$P32*SUM(Fasering!$D$5:$D$9)</f>
        <v>0</v>
      </c>
      <c r="W32" s="46">
        <f>$P32*SUM(Fasering!$D$5:$D$10)</f>
        <v>0</v>
      </c>
      <c r="X32" s="76">
        <f>$P32*SUM(Fasering!$D$5:$D$11)</f>
        <v>0</v>
      </c>
      <c r="Y32" s="126">
        <f t="shared" si="6"/>
        <v>0</v>
      </c>
      <c r="Z32" s="128">
        <f t="shared" si="7"/>
        <v>0</v>
      </c>
      <c r="AA32" s="75">
        <f>$Y32*SUM(Fasering!$D$5)</f>
        <v>0</v>
      </c>
      <c r="AB32" s="46">
        <f>$Y32*SUM(Fasering!$D$5:$D$6)</f>
        <v>0</v>
      </c>
      <c r="AC32" s="46">
        <f>$Y32*SUM(Fasering!$D$5:$D$7)</f>
        <v>0</v>
      </c>
      <c r="AD32" s="46">
        <f>$Y32*SUM(Fasering!$D$5:$D$8)</f>
        <v>0</v>
      </c>
      <c r="AE32" s="46">
        <f>$Y32*SUM(Fasering!$D$5:$D$9)</f>
        <v>0</v>
      </c>
      <c r="AF32" s="46">
        <f>$Y32*SUM(Fasering!$D$5:$D$10)</f>
        <v>0</v>
      </c>
      <c r="AG32" s="76">
        <f>$Y32*SUM(Fasering!$D$5:$D$11)</f>
        <v>0</v>
      </c>
      <c r="AH32" s="5">
        <f>($AK$2+(I32+R32)*12*7.57%)*SUM(Fasering!$D$5)</f>
        <v>0</v>
      </c>
      <c r="AI32" s="9">
        <f>($AK$2+(J32+S32)*12*7.57%)*SUM(Fasering!$D$5:$D$6)</f>
        <v>715.03883471950189</v>
      </c>
      <c r="AJ32" s="9">
        <f>($AK$2+(K32+T32)*12*7.57%)*SUM(Fasering!$D$5:$D$7)</f>
        <v>1376.8323786439685</v>
      </c>
      <c r="AK32" s="9">
        <f>($AK$2+(L32+U32)*12*7.57%)*SUM(Fasering!$D$5:$D$8)</f>
        <v>2222.032606933185</v>
      </c>
      <c r="AL32" s="9">
        <f>($AK$2+(M32+V32)*12*7.57%)*SUM(Fasering!$D$5:$D$9)</f>
        <v>3250.6395195871528</v>
      </c>
      <c r="AM32" s="9">
        <f>($AK$2+(N32+W32)*12*7.57%)*SUM(Fasering!$D$5:$D$10)</f>
        <v>4459.7228088215788</v>
      </c>
      <c r="AN32" s="87">
        <f>($AK$2+(O32+X32)*12*7.57%)*SUM(Fasering!$D$5:$D$11)</f>
        <v>5854.7307897934015</v>
      </c>
      <c r="AO32" s="5">
        <f>($AK$2+(I32+AA32)*12*7.57%)*SUM(Fasering!$D$5)</f>
        <v>0</v>
      </c>
      <c r="AP32" s="9">
        <f>($AK$2+(J32+AB32)*12*7.57%)*SUM(Fasering!$D$5:$D$6)</f>
        <v>715.03883471950189</v>
      </c>
      <c r="AQ32" s="9">
        <f>($AK$2+(K32+AC32)*12*7.57%)*SUM(Fasering!$D$5:$D$7)</f>
        <v>1376.8323786439685</v>
      </c>
      <c r="AR32" s="9">
        <f>($AK$2+(L32+AD32)*12*7.57%)*SUM(Fasering!$D$5:$D$8)</f>
        <v>2222.032606933185</v>
      </c>
      <c r="AS32" s="9">
        <f>($AK$2+(M32+AE32)*12*7.57%)*SUM(Fasering!$D$5:$D$9)</f>
        <v>3250.6395195871528</v>
      </c>
      <c r="AT32" s="9">
        <f>($AK$2+(N32+AF32)*12*7.57%)*SUM(Fasering!$D$5:$D$10)</f>
        <v>4459.7228088215788</v>
      </c>
      <c r="AU32" s="87">
        <f>($AK$2+(O32+AG32)*12*7.57%)*SUM(Fasering!$D$5:$D$11)</f>
        <v>5854.7307897934015</v>
      </c>
    </row>
    <row r="33" spans="1:47" x14ac:dyDescent="0.3">
      <c r="A33" s="33">
        <f t="shared" si="8"/>
        <v>25</v>
      </c>
      <c r="B33" s="126">
        <v>59645.91</v>
      </c>
      <c r="C33" s="127"/>
      <c r="D33" s="126">
        <f t="shared" si="0"/>
        <v>75642.943062000006</v>
      </c>
      <c r="E33" s="128">
        <f t="shared" si="1"/>
        <v>1875.1395779860636</v>
      </c>
      <c r="F33" s="126">
        <f t="shared" si="2"/>
        <v>6303.5785885000005</v>
      </c>
      <c r="G33" s="128">
        <f t="shared" si="3"/>
        <v>156.26163149883863</v>
      </c>
      <c r="H33" s="46">
        <f>'L4'!$H$10</f>
        <v>1609.3</v>
      </c>
      <c r="I33" s="46">
        <f>GEW!$E$12+($F33-GEW!$E$12)*SUM(Fasering!$D$5)</f>
        <v>1716.7792493333334</v>
      </c>
      <c r="J33" s="46">
        <f>GEW!$E$12+($F33-GEW!$E$12)*SUM(Fasering!$D$5:$D$6)</f>
        <v>2902.759023354708</v>
      </c>
      <c r="K33" s="46">
        <f>GEW!$E$12+($F33-GEW!$E$12)*SUM(Fasering!$D$5:$D$7)</f>
        <v>3583.2288772515649</v>
      </c>
      <c r="L33" s="46">
        <f>GEW!$E$12+($F33-GEW!$E$12)*SUM(Fasering!$D$5:$D$8)</f>
        <v>4263.6987311484227</v>
      </c>
      <c r="M33" s="46">
        <f>GEW!$E$12+($F33-GEW!$E$12)*SUM(Fasering!$D$5:$D$9)</f>
        <v>4944.1685850452795</v>
      </c>
      <c r="N33" s="46">
        <f>GEW!$E$12+($F33-GEW!$E$12)*SUM(Fasering!$D$5:$D$10)</f>
        <v>5623.1087346031436</v>
      </c>
      <c r="O33" s="76">
        <f>GEW!$E$12+($F33-GEW!$E$12)*SUM(Fasering!$D$5:$D$11)</f>
        <v>6303.5785885000005</v>
      </c>
      <c r="P33" s="126">
        <f t="shared" si="4"/>
        <v>0</v>
      </c>
      <c r="Q33" s="128">
        <f t="shared" si="5"/>
        <v>0</v>
      </c>
      <c r="R33" s="46">
        <f>$P33*SUM(Fasering!$D$5)</f>
        <v>0</v>
      </c>
      <c r="S33" s="46">
        <f>$P33*SUM(Fasering!$D$5:$D$6)</f>
        <v>0</v>
      </c>
      <c r="T33" s="46">
        <f>$P33*SUM(Fasering!$D$5:$D$7)</f>
        <v>0</v>
      </c>
      <c r="U33" s="46">
        <f>$P33*SUM(Fasering!$D$5:$D$8)</f>
        <v>0</v>
      </c>
      <c r="V33" s="46">
        <f>$P33*SUM(Fasering!$D$5:$D$9)</f>
        <v>0</v>
      </c>
      <c r="W33" s="46">
        <f>$P33*SUM(Fasering!$D$5:$D$10)</f>
        <v>0</v>
      </c>
      <c r="X33" s="76">
        <f>$P33*SUM(Fasering!$D$5:$D$11)</f>
        <v>0</v>
      </c>
      <c r="Y33" s="126">
        <f t="shared" si="6"/>
        <v>0</v>
      </c>
      <c r="Z33" s="128">
        <f t="shared" si="7"/>
        <v>0</v>
      </c>
      <c r="AA33" s="75">
        <f>$Y33*SUM(Fasering!$D$5)</f>
        <v>0</v>
      </c>
      <c r="AB33" s="46">
        <f>$Y33*SUM(Fasering!$D$5:$D$6)</f>
        <v>0</v>
      </c>
      <c r="AC33" s="46">
        <f>$Y33*SUM(Fasering!$D$5:$D$7)</f>
        <v>0</v>
      </c>
      <c r="AD33" s="46">
        <f>$Y33*SUM(Fasering!$D$5:$D$8)</f>
        <v>0</v>
      </c>
      <c r="AE33" s="46">
        <f>$Y33*SUM(Fasering!$D$5:$D$9)</f>
        <v>0</v>
      </c>
      <c r="AF33" s="46">
        <f>$Y33*SUM(Fasering!$D$5:$D$10)</f>
        <v>0</v>
      </c>
      <c r="AG33" s="76">
        <f>$Y33*SUM(Fasering!$D$5:$D$11)</f>
        <v>0</v>
      </c>
      <c r="AH33" s="5">
        <f>($AK$2+(I33+R33)*12*7.57%)*SUM(Fasering!$D$5)</f>
        <v>0</v>
      </c>
      <c r="AI33" s="9">
        <f>($AK$2+(J33+S33)*12*7.57%)*SUM(Fasering!$D$5:$D$6)</f>
        <v>715.03883471950189</v>
      </c>
      <c r="AJ33" s="9">
        <f>($AK$2+(K33+T33)*12*7.57%)*SUM(Fasering!$D$5:$D$7)</f>
        <v>1376.8323786439685</v>
      </c>
      <c r="AK33" s="9">
        <f>($AK$2+(L33+U33)*12*7.57%)*SUM(Fasering!$D$5:$D$8)</f>
        <v>2222.032606933185</v>
      </c>
      <c r="AL33" s="9">
        <f>($AK$2+(M33+V33)*12*7.57%)*SUM(Fasering!$D$5:$D$9)</f>
        <v>3250.6395195871528</v>
      </c>
      <c r="AM33" s="9">
        <f>($AK$2+(N33+W33)*12*7.57%)*SUM(Fasering!$D$5:$D$10)</f>
        <v>4459.7228088215788</v>
      </c>
      <c r="AN33" s="87">
        <f>($AK$2+(O33+X33)*12*7.57%)*SUM(Fasering!$D$5:$D$11)</f>
        <v>5854.7307897934015</v>
      </c>
      <c r="AO33" s="5">
        <f>($AK$2+(I33+AA33)*12*7.57%)*SUM(Fasering!$D$5)</f>
        <v>0</v>
      </c>
      <c r="AP33" s="9">
        <f>($AK$2+(J33+AB33)*12*7.57%)*SUM(Fasering!$D$5:$D$6)</f>
        <v>715.03883471950189</v>
      </c>
      <c r="AQ33" s="9">
        <f>($AK$2+(K33+AC33)*12*7.57%)*SUM(Fasering!$D$5:$D$7)</f>
        <v>1376.8323786439685</v>
      </c>
      <c r="AR33" s="9">
        <f>($AK$2+(L33+AD33)*12*7.57%)*SUM(Fasering!$D$5:$D$8)</f>
        <v>2222.032606933185</v>
      </c>
      <c r="AS33" s="9">
        <f>($AK$2+(M33+AE33)*12*7.57%)*SUM(Fasering!$D$5:$D$9)</f>
        <v>3250.6395195871528</v>
      </c>
      <c r="AT33" s="9">
        <f>($AK$2+(N33+AF33)*12*7.57%)*SUM(Fasering!$D$5:$D$10)</f>
        <v>4459.7228088215788</v>
      </c>
      <c r="AU33" s="87">
        <f>($AK$2+(O33+AG33)*12*7.57%)*SUM(Fasering!$D$5:$D$11)</f>
        <v>5854.7307897934015</v>
      </c>
    </row>
    <row r="34" spans="1:47" x14ac:dyDescent="0.3">
      <c r="A34" s="33">
        <f t="shared" si="8"/>
        <v>26</v>
      </c>
      <c r="B34" s="126">
        <v>59645.91</v>
      </c>
      <c r="C34" s="127"/>
      <c r="D34" s="126">
        <f t="shared" si="0"/>
        <v>75642.943062000006</v>
      </c>
      <c r="E34" s="128">
        <f t="shared" si="1"/>
        <v>1875.1395779860636</v>
      </c>
      <c r="F34" s="126">
        <f t="shared" si="2"/>
        <v>6303.5785885000005</v>
      </c>
      <c r="G34" s="128">
        <f t="shared" si="3"/>
        <v>156.26163149883863</v>
      </c>
      <c r="H34" s="46">
        <f>'L4'!$H$10</f>
        <v>1609.3</v>
      </c>
      <c r="I34" s="46">
        <f>GEW!$E$12+($F34-GEW!$E$12)*SUM(Fasering!$D$5)</f>
        <v>1716.7792493333334</v>
      </c>
      <c r="J34" s="46">
        <f>GEW!$E$12+($F34-GEW!$E$12)*SUM(Fasering!$D$5:$D$6)</f>
        <v>2902.759023354708</v>
      </c>
      <c r="K34" s="46">
        <f>GEW!$E$12+($F34-GEW!$E$12)*SUM(Fasering!$D$5:$D$7)</f>
        <v>3583.2288772515649</v>
      </c>
      <c r="L34" s="46">
        <f>GEW!$E$12+($F34-GEW!$E$12)*SUM(Fasering!$D$5:$D$8)</f>
        <v>4263.6987311484227</v>
      </c>
      <c r="M34" s="46">
        <f>GEW!$E$12+($F34-GEW!$E$12)*SUM(Fasering!$D$5:$D$9)</f>
        <v>4944.1685850452795</v>
      </c>
      <c r="N34" s="46">
        <f>GEW!$E$12+($F34-GEW!$E$12)*SUM(Fasering!$D$5:$D$10)</f>
        <v>5623.1087346031436</v>
      </c>
      <c r="O34" s="76">
        <f>GEW!$E$12+($F34-GEW!$E$12)*SUM(Fasering!$D$5:$D$11)</f>
        <v>6303.5785885000005</v>
      </c>
      <c r="P34" s="126">
        <f t="shared" si="4"/>
        <v>0</v>
      </c>
      <c r="Q34" s="128">
        <f t="shared" si="5"/>
        <v>0</v>
      </c>
      <c r="R34" s="46">
        <f>$P34*SUM(Fasering!$D$5)</f>
        <v>0</v>
      </c>
      <c r="S34" s="46">
        <f>$P34*SUM(Fasering!$D$5:$D$6)</f>
        <v>0</v>
      </c>
      <c r="T34" s="46">
        <f>$P34*SUM(Fasering!$D$5:$D$7)</f>
        <v>0</v>
      </c>
      <c r="U34" s="46">
        <f>$P34*SUM(Fasering!$D$5:$D$8)</f>
        <v>0</v>
      </c>
      <c r="V34" s="46">
        <f>$P34*SUM(Fasering!$D$5:$D$9)</f>
        <v>0</v>
      </c>
      <c r="W34" s="46">
        <f>$P34*SUM(Fasering!$D$5:$D$10)</f>
        <v>0</v>
      </c>
      <c r="X34" s="76">
        <f>$P34*SUM(Fasering!$D$5:$D$11)</f>
        <v>0</v>
      </c>
      <c r="Y34" s="126">
        <f t="shared" si="6"/>
        <v>0</v>
      </c>
      <c r="Z34" s="128">
        <f t="shared" si="7"/>
        <v>0</v>
      </c>
      <c r="AA34" s="75">
        <f>$Y34*SUM(Fasering!$D$5)</f>
        <v>0</v>
      </c>
      <c r="AB34" s="46">
        <f>$Y34*SUM(Fasering!$D$5:$D$6)</f>
        <v>0</v>
      </c>
      <c r="AC34" s="46">
        <f>$Y34*SUM(Fasering!$D$5:$D$7)</f>
        <v>0</v>
      </c>
      <c r="AD34" s="46">
        <f>$Y34*SUM(Fasering!$D$5:$D$8)</f>
        <v>0</v>
      </c>
      <c r="AE34" s="46">
        <f>$Y34*SUM(Fasering!$D$5:$D$9)</f>
        <v>0</v>
      </c>
      <c r="AF34" s="46">
        <f>$Y34*SUM(Fasering!$D$5:$D$10)</f>
        <v>0</v>
      </c>
      <c r="AG34" s="76">
        <f>$Y34*SUM(Fasering!$D$5:$D$11)</f>
        <v>0</v>
      </c>
      <c r="AH34" s="5">
        <f>($AK$2+(I34+R34)*12*7.57%)*SUM(Fasering!$D$5)</f>
        <v>0</v>
      </c>
      <c r="AI34" s="9">
        <f>($AK$2+(J34+S34)*12*7.57%)*SUM(Fasering!$D$5:$D$6)</f>
        <v>715.03883471950189</v>
      </c>
      <c r="AJ34" s="9">
        <f>($AK$2+(K34+T34)*12*7.57%)*SUM(Fasering!$D$5:$D$7)</f>
        <v>1376.8323786439685</v>
      </c>
      <c r="AK34" s="9">
        <f>($AK$2+(L34+U34)*12*7.57%)*SUM(Fasering!$D$5:$D$8)</f>
        <v>2222.032606933185</v>
      </c>
      <c r="AL34" s="9">
        <f>($AK$2+(M34+V34)*12*7.57%)*SUM(Fasering!$D$5:$D$9)</f>
        <v>3250.6395195871528</v>
      </c>
      <c r="AM34" s="9">
        <f>($AK$2+(N34+W34)*12*7.57%)*SUM(Fasering!$D$5:$D$10)</f>
        <v>4459.7228088215788</v>
      </c>
      <c r="AN34" s="87">
        <f>($AK$2+(O34+X34)*12*7.57%)*SUM(Fasering!$D$5:$D$11)</f>
        <v>5854.7307897934015</v>
      </c>
      <c r="AO34" s="5">
        <f>($AK$2+(I34+AA34)*12*7.57%)*SUM(Fasering!$D$5)</f>
        <v>0</v>
      </c>
      <c r="AP34" s="9">
        <f>($AK$2+(J34+AB34)*12*7.57%)*SUM(Fasering!$D$5:$D$6)</f>
        <v>715.03883471950189</v>
      </c>
      <c r="AQ34" s="9">
        <f>($AK$2+(K34+AC34)*12*7.57%)*SUM(Fasering!$D$5:$D$7)</f>
        <v>1376.8323786439685</v>
      </c>
      <c r="AR34" s="9">
        <f>($AK$2+(L34+AD34)*12*7.57%)*SUM(Fasering!$D$5:$D$8)</f>
        <v>2222.032606933185</v>
      </c>
      <c r="AS34" s="9">
        <f>($AK$2+(M34+AE34)*12*7.57%)*SUM(Fasering!$D$5:$D$9)</f>
        <v>3250.6395195871528</v>
      </c>
      <c r="AT34" s="9">
        <f>($AK$2+(N34+AF34)*12*7.57%)*SUM(Fasering!$D$5:$D$10)</f>
        <v>4459.7228088215788</v>
      </c>
      <c r="AU34" s="87">
        <f>($AK$2+(O34+AG34)*12*7.57%)*SUM(Fasering!$D$5:$D$11)</f>
        <v>5854.7307897934015</v>
      </c>
    </row>
    <row r="35" spans="1:47" x14ac:dyDescent="0.3">
      <c r="A35" s="33">
        <f t="shared" si="8"/>
        <v>27</v>
      </c>
      <c r="B35" s="126">
        <v>59645.91</v>
      </c>
      <c r="C35" s="127"/>
      <c r="D35" s="126">
        <f t="shared" si="0"/>
        <v>75642.943062000006</v>
      </c>
      <c r="E35" s="128">
        <f t="shared" si="1"/>
        <v>1875.1395779860636</v>
      </c>
      <c r="F35" s="126">
        <f t="shared" si="2"/>
        <v>6303.5785885000005</v>
      </c>
      <c r="G35" s="128">
        <f t="shared" si="3"/>
        <v>156.26163149883863</v>
      </c>
      <c r="H35" s="46">
        <f>'L4'!$H$10</f>
        <v>1609.3</v>
      </c>
      <c r="I35" s="46">
        <f>GEW!$E$12+($F35-GEW!$E$12)*SUM(Fasering!$D$5)</f>
        <v>1716.7792493333334</v>
      </c>
      <c r="J35" s="46">
        <f>GEW!$E$12+($F35-GEW!$E$12)*SUM(Fasering!$D$5:$D$6)</f>
        <v>2902.759023354708</v>
      </c>
      <c r="K35" s="46">
        <f>GEW!$E$12+($F35-GEW!$E$12)*SUM(Fasering!$D$5:$D$7)</f>
        <v>3583.2288772515649</v>
      </c>
      <c r="L35" s="46">
        <f>GEW!$E$12+($F35-GEW!$E$12)*SUM(Fasering!$D$5:$D$8)</f>
        <v>4263.6987311484227</v>
      </c>
      <c r="M35" s="46">
        <f>GEW!$E$12+($F35-GEW!$E$12)*SUM(Fasering!$D$5:$D$9)</f>
        <v>4944.1685850452795</v>
      </c>
      <c r="N35" s="46">
        <f>GEW!$E$12+($F35-GEW!$E$12)*SUM(Fasering!$D$5:$D$10)</f>
        <v>5623.1087346031436</v>
      </c>
      <c r="O35" s="76">
        <f>GEW!$E$12+($F35-GEW!$E$12)*SUM(Fasering!$D$5:$D$11)</f>
        <v>6303.5785885000005</v>
      </c>
      <c r="P35" s="126">
        <f t="shared" si="4"/>
        <v>0</v>
      </c>
      <c r="Q35" s="128">
        <f t="shared" si="5"/>
        <v>0</v>
      </c>
      <c r="R35" s="46">
        <f>$P35*SUM(Fasering!$D$5)</f>
        <v>0</v>
      </c>
      <c r="S35" s="46">
        <f>$P35*SUM(Fasering!$D$5:$D$6)</f>
        <v>0</v>
      </c>
      <c r="T35" s="46">
        <f>$P35*SUM(Fasering!$D$5:$D$7)</f>
        <v>0</v>
      </c>
      <c r="U35" s="46">
        <f>$P35*SUM(Fasering!$D$5:$D$8)</f>
        <v>0</v>
      </c>
      <c r="V35" s="46">
        <f>$P35*SUM(Fasering!$D$5:$D$9)</f>
        <v>0</v>
      </c>
      <c r="W35" s="46">
        <f>$P35*SUM(Fasering!$D$5:$D$10)</f>
        <v>0</v>
      </c>
      <c r="X35" s="76">
        <f>$P35*SUM(Fasering!$D$5:$D$11)</f>
        <v>0</v>
      </c>
      <c r="Y35" s="126">
        <f t="shared" si="6"/>
        <v>0</v>
      </c>
      <c r="Z35" s="128">
        <f t="shared" si="7"/>
        <v>0</v>
      </c>
      <c r="AA35" s="75">
        <f>$Y35*SUM(Fasering!$D$5)</f>
        <v>0</v>
      </c>
      <c r="AB35" s="46">
        <f>$Y35*SUM(Fasering!$D$5:$D$6)</f>
        <v>0</v>
      </c>
      <c r="AC35" s="46">
        <f>$Y35*SUM(Fasering!$D$5:$D$7)</f>
        <v>0</v>
      </c>
      <c r="AD35" s="46">
        <f>$Y35*SUM(Fasering!$D$5:$D$8)</f>
        <v>0</v>
      </c>
      <c r="AE35" s="46">
        <f>$Y35*SUM(Fasering!$D$5:$D$9)</f>
        <v>0</v>
      </c>
      <c r="AF35" s="46">
        <f>$Y35*SUM(Fasering!$D$5:$D$10)</f>
        <v>0</v>
      </c>
      <c r="AG35" s="76">
        <f>$Y35*SUM(Fasering!$D$5:$D$11)</f>
        <v>0</v>
      </c>
      <c r="AH35" s="5">
        <f>($AK$2+(I35+R35)*12*7.57%)*SUM(Fasering!$D$5)</f>
        <v>0</v>
      </c>
      <c r="AI35" s="9">
        <f>($AK$2+(J35+S35)*12*7.57%)*SUM(Fasering!$D$5:$D$6)</f>
        <v>715.03883471950189</v>
      </c>
      <c r="AJ35" s="9">
        <f>($AK$2+(K35+T35)*12*7.57%)*SUM(Fasering!$D$5:$D$7)</f>
        <v>1376.8323786439685</v>
      </c>
      <c r="AK35" s="9">
        <f>($AK$2+(L35+U35)*12*7.57%)*SUM(Fasering!$D$5:$D$8)</f>
        <v>2222.032606933185</v>
      </c>
      <c r="AL35" s="9">
        <f>($AK$2+(M35+V35)*12*7.57%)*SUM(Fasering!$D$5:$D$9)</f>
        <v>3250.6395195871528</v>
      </c>
      <c r="AM35" s="9">
        <f>($AK$2+(N35+W35)*12*7.57%)*SUM(Fasering!$D$5:$D$10)</f>
        <v>4459.7228088215788</v>
      </c>
      <c r="AN35" s="87">
        <f>($AK$2+(O35+X35)*12*7.57%)*SUM(Fasering!$D$5:$D$11)</f>
        <v>5854.7307897934015</v>
      </c>
      <c r="AO35" s="5">
        <f>($AK$2+(I35+AA35)*12*7.57%)*SUM(Fasering!$D$5)</f>
        <v>0</v>
      </c>
      <c r="AP35" s="9">
        <f>($AK$2+(J35+AB35)*12*7.57%)*SUM(Fasering!$D$5:$D$6)</f>
        <v>715.03883471950189</v>
      </c>
      <c r="AQ35" s="9">
        <f>($AK$2+(K35+AC35)*12*7.57%)*SUM(Fasering!$D$5:$D$7)</f>
        <v>1376.8323786439685</v>
      </c>
      <c r="AR35" s="9">
        <f>($AK$2+(L35+AD35)*12*7.57%)*SUM(Fasering!$D$5:$D$8)</f>
        <v>2222.032606933185</v>
      </c>
      <c r="AS35" s="9">
        <f>($AK$2+(M35+AE35)*12*7.57%)*SUM(Fasering!$D$5:$D$9)</f>
        <v>3250.6395195871528</v>
      </c>
      <c r="AT35" s="9">
        <f>($AK$2+(N35+AF35)*12*7.57%)*SUM(Fasering!$D$5:$D$10)</f>
        <v>4459.7228088215788</v>
      </c>
      <c r="AU35" s="87">
        <f>($AK$2+(O35+AG35)*12*7.57%)*SUM(Fasering!$D$5:$D$11)</f>
        <v>5854.7307897934015</v>
      </c>
    </row>
    <row r="36" spans="1:47" x14ac:dyDescent="0.3">
      <c r="A36" s="36"/>
      <c r="B36" s="129"/>
      <c r="C36" s="130"/>
      <c r="D36" s="129"/>
      <c r="E36" s="130"/>
      <c r="F36" s="129"/>
      <c r="G36" s="130"/>
      <c r="H36" s="47"/>
      <c r="I36" s="47"/>
      <c r="J36" s="47"/>
      <c r="K36" s="47"/>
      <c r="L36" s="47"/>
      <c r="M36" s="47"/>
      <c r="N36" s="47"/>
      <c r="O36" s="74"/>
      <c r="P36" s="129"/>
      <c r="Q36" s="130"/>
      <c r="R36" s="47"/>
      <c r="S36" s="47"/>
      <c r="T36" s="47"/>
      <c r="U36" s="47"/>
      <c r="V36" s="47"/>
      <c r="W36" s="47"/>
      <c r="X36" s="74"/>
      <c r="Y36" s="129"/>
      <c r="Z36" s="130"/>
      <c r="AA36" s="73"/>
      <c r="AB36" s="47"/>
      <c r="AC36" s="47"/>
      <c r="AD36" s="47"/>
      <c r="AE36" s="47"/>
      <c r="AF36" s="47"/>
      <c r="AG36" s="74"/>
      <c r="AH36" s="88"/>
      <c r="AI36" s="89"/>
      <c r="AJ36" s="89"/>
      <c r="AK36" s="89"/>
      <c r="AL36" s="89"/>
      <c r="AM36" s="89"/>
      <c r="AN36" s="90"/>
      <c r="AO36" s="88"/>
      <c r="AP36" s="89"/>
      <c r="AQ36" s="89"/>
      <c r="AR36" s="89"/>
      <c r="AS36" s="89"/>
      <c r="AT36" s="89"/>
      <c r="AU36" s="90"/>
    </row>
  </sheetData>
  <mergeCells count="169">
    <mergeCell ref="AH4:AN4"/>
    <mergeCell ref="AO4:AU4"/>
    <mergeCell ref="AA4:AG4"/>
    <mergeCell ref="B5:C5"/>
    <mergeCell ref="D5:E5"/>
    <mergeCell ref="F5:G5"/>
    <mergeCell ref="P5:Q5"/>
    <mergeCell ref="Y5:Z5"/>
    <mergeCell ref="B4:E4"/>
    <mergeCell ref="F4:G4"/>
    <mergeCell ref="P4:Q4"/>
    <mergeCell ref="R4:X4"/>
    <mergeCell ref="Y4:Z4"/>
    <mergeCell ref="H4:O4"/>
    <mergeCell ref="B6:C6"/>
    <mergeCell ref="D6:E6"/>
    <mergeCell ref="F6:G6"/>
    <mergeCell ref="P6:Q6"/>
    <mergeCell ref="Y6:Z6"/>
    <mergeCell ref="B7:C7"/>
    <mergeCell ref="D7:E7"/>
    <mergeCell ref="F7:G7"/>
    <mergeCell ref="P7:Q7"/>
    <mergeCell ref="Y7:Z7"/>
    <mergeCell ref="B8:C8"/>
    <mergeCell ref="D8:E8"/>
    <mergeCell ref="F8:G8"/>
    <mergeCell ref="P8:Q8"/>
    <mergeCell ref="Y8:Z8"/>
    <mergeCell ref="B9:C9"/>
    <mergeCell ref="D9:E9"/>
    <mergeCell ref="F9:G9"/>
    <mergeCell ref="P9:Q9"/>
    <mergeCell ref="Y9:Z9"/>
    <mergeCell ref="B10:C10"/>
    <mergeCell ref="D10:E10"/>
    <mergeCell ref="F10:G10"/>
    <mergeCell ref="P10:Q10"/>
    <mergeCell ref="Y10:Z10"/>
    <mergeCell ref="B11:C11"/>
    <mergeCell ref="D11:E11"/>
    <mergeCell ref="F11:G11"/>
    <mergeCell ref="P11:Q11"/>
    <mergeCell ref="Y11:Z11"/>
    <mergeCell ref="B12:C12"/>
    <mergeCell ref="D12:E12"/>
    <mergeCell ref="F12:G12"/>
    <mergeCell ref="P12:Q12"/>
    <mergeCell ref="Y12:Z12"/>
    <mergeCell ref="B13:C13"/>
    <mergeCell ref="D13:E13"/>
    <mergeCell ref="F13:G13"/>
    <mergeCell ref="P13:Q13"/>
    <mergeCell ref="Y13:Z13"/>
    <mergeCell ref="B14:C14"/>
    <mergeCell ref="D14:E14"/>
    <mergeCell ref="F14:G14"/>
    <mergeCell ref="P14:Q14"/>
    <mergeCell ref="Y14:Z14"/>
    <mergeCell ref="B15:C15"/>
    <mergeCell ref="D15:E15"/>
    <mergeCell ref="F15:G15"/>
    <mergeCell ref="P15:Q15"/>
    <mergeCell ref="Y15:Z15"/>
    <mergeCell ref="B16:C16"/>
    <mergeCell ref="D16:E16"/>
    <mergeCell ref="F16:G16"/>
    <mergeCell ref="P16:Q16"/>
    <mergeCell ref="Y16:Z16"/>
    <mergeCell ref="B17:C17"/>
    <mergeCell ref="D17:E17"/>
    <mergeCell ref="F17:G17"/>
    <mergeCell ref="P17:Q17"/>
    <mergeCell ref="Y17:Z17"/>
    <mergeCell ref="B18:C18"/>
    <mergeCell ref="D18:E18"/>
    <mergeCell ref="F18:G18"/>
    <mergeCell ref="P18:Q18"/>
    <mergeCell ref="Y18:Z18"/>
    <mergeCell ref="B19:C19"/>
    <mergeCell ref="D19:E19"/>
    <mergeCell ref="F19:G19"/>
    <mergeCell ref="P19:Q19"/>
    <mergeCell ref="Y19:Z19"/>
    <mergeCell ref="B20:C20"/>
    <mergeCell ref="D20:E20"/>
    <mergeCell ref="F20:G20"/>
    <mergeCell ref="P20:Q20"/>
    <mergeCell ref="Y20:Z20"/>
    <mergeCell ref="B21:C21"/>
    <mergeCell ref="D21:E21"/>
    <mergeCell ref="F21:G21"/>
    <mergeCell ref="P21:Q21"/>
    <mergeCell ref="Y21:Z21"/>
    <mergeCell ref="B22:C22"/>
    <mergeCell ref="D22:E22"/>
    <mergeCell ref="F22:G22"/>
    <mergeCell ref="P22:Q22"/>
    <mergeCell ref="Y22:Z22"/>
    <mergeCell ref="B23:C23"/>
    <mergeCell ref="D23:E23"/>
    <mergeCell ref="F23:G23"/>
    <mergeCell ref="P23:Q23"/>
    <mergeCell ref="Y23:Z23"/>
    <mergeCell ref="B24:C24"/>
    <mergeCell ref="D24:E24"/>
    <mergeCell ref="F24:G24"/>
    <mergeCell ref="P24:Q24"/>
    <mergeCell ref="Y24:Z24"/>
    <mergeCell ref="B25:C25"/>
    <mergeCell ref="D25:E25"/>
    <mergeCell ref="F25:G25"/>
    <mergeCell ref="P25:Q25"/>
    <mergeCell ref="Y25:Z25"/>
    <mergeCell ref="B26:C26"/>
    <mergeCell ref="D26:E26"/>
    <mergeCell ref="F26:G26"/>
    <mergeCell ref="P26:Q26"/>
    <mergeCell ref="Y26:Z26"/>
    <mergeCell ref="B27:C27"/>
    <mergeCell ref="D27:E27"/>
    <mergeCell ref="F27:G27"/>
    <mergeCell ref="P27:Q27"/>
    <mergeCell ref="Y27:Z27"/>
    <mergeCell ref="B28:C28"/>
    <mergeCell ref="D28:E28"/>
    <mergeCell ref="F28:G28"/>
    <mergeCell ref="P28:Q28"/>
    <mergeCell ref="Y28:Z28"/>
    <mergeCell ref="B29:C29"/>
    <mergeCell ref="D29:E29"/>
    <mergeCell ref="F29:G29"/>
    <mergeCell ref="P29:Q29"/>
    <mergeCell ref="Y29:Z29"/>
    <mergeCell ref="B30:C30"/>
    <mergeCell ref="D30:E30"/>
    <mergeCell ref="F30:G30"/>
    <mergeCell ref="P30:Q30"/>
    <mergeCell ref="Y30:Z30"/>
    <mergeCell ref="B31:C31"/>
    <mergeCell ref="D31:E31"/>
    <mergeCell ref="F31:G31"/>
    <mergeCell ref="P31:Q31"/>
    <mergeCell ref="Y31:Z31"/>
    <mergeCell ref="B32:C32"/>
    <mergeCell ref="D32:E32"/>
    <mergeCell ref="F32:G32"/>
    <mergeCell ref="P32:Q32"/>
    <mergeCell ref="Y32:Z32"/>
    <mergeCell ref="B33:C33"/>
    <mergeCell ref="D33:E33"/>
    <mergeCell ref="F33:G33"/>
    <mergeCell ref="P33:Q33"/>
    <mergeCell ref="Y33:Z33"/>
    <mergeCell ref="B36:C36"/>
    <mergeCell ref="D36:E36"/>
    <mergeCell ref="F36:G36"/>
    <mergeCell ref="P36:Q36"/>
    <mergeCell ref="Y36:Z36"/>
    <mergeCell ref="B34:C34"/>
    <mergeCell ref="D34:E34"/>
    <mergeCell ref="F34:G34"/>
    <mergeCell ref="P34:Q34"/>
    <mergeCell ref="Y34:Z34"/>
    <mergeCell ref="B35:C35"/>
    <mergeCell ref="D35:E35"/>
    <mergeCell ref="F35:G35"/>
    <mergeCell ref="P35:Q35"/>
    <mergeCell ref="Y35:Z35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  <colBreaks count="3" manualBreakCount="3">
    <brk id="15" max="1048575" man="1"/>
    <brk id="24" max="1048575" man="1"/>
    <brk id="33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"/>
  <sheetViews>
    <sheetView zoomScale="80" zoomScaleNormal="80" workbookViewId="0"/>
  </sheetViews>
  <sheetFormatPr defaultRowHeight="15" x14ac:dyDescent="0.3"/>
  <cols>
    <col min="1" max="1" width="6.625" style="24" bestFit="1" customWidth="1"/>
    <col min="2" max="2" width="7.75" style="24" customWidth="1"/>
    <col min="3" max="3" width="6.625" style="24" bestFit="1" customWidth="1"/>
    <col min="4" max="12" width="9" style="24"/>
    <col min="13" max="13" width="9.5" style="24" bestFit="1" customWidth="1"/>
    <col min="14" max="15" width="9" style="24"/>
  </cols>
  <sheetData>
    <row r="1" spans="1:14" ht="16.5" x14ac:dyDescent="0.3">
      <c r="E1" s="37"/>
      <c r="M1" s="107">
        <f>C10</f>
        <v>41275</v>
      </c>
    </row>
    <row r="3" spans="1:14" ht="16.5" x14ac:dyDescent="0.3">
      <c r="A3" s="38" t="s">
        <v>32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40"/>
      <c r="N3" s="40"/>
    </row>
    <row r="8" spans="1:14" x14ac:dyDescent="0.3">
      <c r="A8" s="30" t="s">
        <v>23</v>
      </c>
      <c r="B8" s="31"/>
      <c r="C8" s="32"/>
      <c r="D8" s="32"/>
      <c r="E8" s="30" t="s">
        <v>24</v>
      </c>
      <c r="F8" s="31"/>
      <c r="G8" s="30" t="s">
        <v>27</v>
      </c>
      <c r="H8" s="32"/>
      <c r="I8" s="32"/>
      <c r="J8" s="32"/>
      <c r="K8" s="32"/>
      <c r="L8" s="32"/>
      <c r="M8" s="32"/>
      <c r="N8" s="31"/>
    </row>
    <row r="9" spans="1:14" x14ac:dyDescent="0.3">
      <c r="A9" s="151">
        <v>1</v>
      </c>
      <c r="B9" s="152"/>
      <c r="C9" s="153"/>
      <c r="D9" s="152"/>
      <c r="E9" s="153"/>
      <c r="F9" s="152"/>
      <c r="G9" s="153" t="s">
        <v>29</v>
      </c>
      <c r="H9" s="158"/>
      <c r="I9" s="158"/>
      <c r="J9" s="158"/>
      <c r="K9" s="158"/>
      <c r="L9" s="152"/>
      <c r="M9" s="153" t="s">
        <v>30</v>
      </c>
      <c r="N9" s="152"/>
    </row>
    <row r="10" spans="1:14" x14ac:dyDescent="0.3">
      <c r="A10" s="34" t="s">
        <v>31</v>
      </c>
      <c r="B10" s="41"/>
      <c r="C10" s="145">
        <f>'L4'!$D$8</f>
        <v>41275</v>
      </c>
      <c r="D10" s="144"/>
      <c r="E10" s="42">
        <f>C10</f>
        <v>41275</v>
      </c>
      <c r="F10" s="35"/>
      <c r="G10" s="34">
        <v>1</v>
      </c>
      <c r="H10" s="35"/>
      <c r="I10" s="34">
        <v>0.5</v>
      </c>
      <c r="J10" s="35"/>
      <c r="K10" s="34">
        <v>0.2</v>
      </c>
      <c r="L10" s="35"/>
      <c r="N10" s="43"/>
    </row>
    <row r="11" spans="1:14" x14ac:dyDescent="0.3">
      <c r="A11" s="157"/>
      <c r="B11" s="136"/>
      <c r="C11" s="157"/>
      <c r="D11" s="136"/>
      <c r="E11" s="157"/>
      <c r="F11" s="136"/>
      <c r="G11" s="157"/>
      <c r="H11" s="136"/>
      <c r="I11" s="157"/>
      <c r="J11" s="136"/>
      <c r="K11" s="157"/>
      <c r="L11" s="136"/>
      <c r="M11" s="157"/>
      <c r="N11" s="136"/>
    </row>
    <row r="12" spans="1:14" x14ac:dyDescent="0.3">
      <c r="A12" s="126">
        <v>16244.56</v>
      </c>
      <c r="B12" s="128"/>
      <c r="C12" s="126">
        <f>A12*B2A!O3</f>
        <v>20601.350992</v>
      </c>
      <c r="D12" s="128">
        <f>C12/40.3399</f>
        <v>510.69415124975518</v>
      </c>
      <c r="E12" s="126">
        <f>A12*B2A!O3/12</f>
        <v>1716.7792493333334</v>
      </c>
      <c r="F12" s="128">
        <f>+E12/40.3399</f>
        <v>42.557845937479598</v>
      </c>
      <c r="G12" s="154">
        <f>C12/1976</f>
        <v>10.425784914979756</v>
      </c>
      <c r="H12" s="155">
        <f>+G12/40.3399</f>
        <v>0.25844845711019998</v>
      </c>
      <c r="I12" s="154">
        <f>+G12/2</f>
        <v>5.2128924574898781</v>
      </c>
      <c r="J12" s="155">
        <f>+I12/40.3399</f>
        <v>0.12922422855509999</v>
      </c>
      <c r="K12" s="154">
        <f>+G12/5</f>
        <v>2.0851569829959513</v>
      </c>
      <c r="L12" s="155">
        <f>+K12/40.3399</f>
        <v>5.1689691422039996E-2</v>
      </c>
      <c r="M12" s="154">
        <f>C12/2080</f>
        <v>9.9044956692307693</v>
      </c>
      <c r="N12" s="155">
        <f>M12/40.3399</f>
        <v>0.24552603425469</v>
      </c>
    </row>
    <row r="13" spans="1:14" x14ac:dyDescent="0.3">
      <c r="A13" s="156"/>
      <c r="B13" s="130"/>
      <c r="C13" s="156"/>
      <c r="D13" s="130"/>
      <c r="E13" s="156"/>
      <c r="F13" s="130"/>
      <c r="G13" s="156"/>
      <c r="H13" s="130"/>
      <c r="I13" s="156"/>
      <c r="J13" s="130"/>
      <c r="K13" s="156"/>
      <c r="L13" s="130"/>
      <c r="M13" s="156"/>
      <c r="N13" s="130"/>
    </row>
  </sheetData>
  <mergeCells count="27">
    <mergeCell ref="M9:N9"/>
    <mergeCell ref="K11:L11"/>
    <mergeCell ref="A9:B9"/>
    <mergeCell ref="C9:D9"/>
    <mergeCell ref="E9:F9"/>
    <mergeCell ref="G9:L9"/>
    <mergeCell ref="A11:B11"/>
    <mergeCell ref="C11:D11"/>
    <mergeCell ref="E11:F11"/>
    <mergeCell ref="G11:H11"/>
    <mergeCell ref="I11:J11"/>
    <mergeCell ref="C10:D10"/>
    <mergeCell ref="M11:N11"/>
    <mergeCell ref="M13:N13"/>
    <mergeCell ref="A13:B13"/>
    <mergeCell ref="C13:D13"/>
    <mergeCell ref="E13:F13"/>
    <mergeCell ref="G13:H13"/>
    <mergeCell ref="I13:J13"/>
    <mergeCell ref="K13:L13"/>
    <mergeCell ref="K12:L12"/>
    <mergeCell ref="M12:N12"/>
    <mergeCell ref="A12:B12"/>
    <mergeCell ref="C12:D12"/>
    <mergeCell ref="E12:F12"/>
    <mergeCell ref="G12:H12"/>
    <mergeCell ref="I12:J12"/>
  </mergeCells>
  <phoneticPr fontId="0" type="noConversion"/>
  <pageMargins left="0.75" right="0.75" top="1" bottom="1" header="0.5" footer="0.5"/>
  <pageSetup paperSize="9"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8"/>
  <sheetViews>
    <sheetView topLeftCell="B1" zoomScale="80" zoomScaleNormal="80" workbookViewId="0"/>
  </sheetViews>
  <sheetFormatPr defaultRowHeight="15" x14ac:dyDescent="0.3"/>
  <cols>
    <col min="1" max="1" width="3.25" style="24" bestFit="1" customWidth="1"/>
    <col min="2" max="3" width="7.75" style="24" customWidth="1"/>
    <col min="4" max="4" width="8.875" style="24" bestFit="1" customWidth="1"/>
    <col min="5" max="7" width="7.75" style="24" customWidth="1"/>
    <col min="8" max="15" width="11.375" style="24" customWidth="1"/>
    <col min="16" max="17" width="7.75" style="24" customWidth="1"/>
    <col min="18" max="24" width="11.375" style="24" customWidth="1"/>
    <col min="25" max="26" width="7.75" style="24" customWidth="1"/>
    <col min="27" max="33" width="11.375" style="24" customWidth="1"/>
    <col min="34" max="43" width="11.25" customWidth="1"/>
    <col min="44" max="45" width="11.25" style="24" customWidth="1"/>
    <col min="46" max="47" width="11.25" customWidth="1"/>
  </cols>
  <sheetData>
    <row r="1" spans="1:47" ht="16.5" x14ac:dyDescent="0.3">
      <c r="A1" s="21" t="s">
        <v>42</v>
      </c>
      <c r="B1" s="21" t="s">
        <v>19</v>
      </c>
      <c r="C1" s="21"/>
      <c r="D1" s="21"/>
      <c r="E1" s="22">
        <v>210</v>
      </c>
      <c r="F1" s="23" t="s">
        <v>43</v>
      </c>
      <c r="G1" s="57"/>
      <c r="H1" s="57"/>
      <c r="I1" s="57"/>
      <c r="J1" s="57"/>
      <c r="K1" s="57"/>
      <c r="L1" s="107">
        <f>D8</f>
        <v>41275</v>
      </c>
      <c r="O1" s="25" t="s">
        <v>44</v>
      </c>
      <c r="AR1"/>
      <c r="AS1"/>
    </row>
    <row r="2" spans="1:47" ht="16.5" x14ac:dyDescent="0.3">
      <c r="A2" s="21"/>
      <c r="B2" s="21"/>
      <c r="C2" s="21"/>
      <c r="D2" s="21"/>
      <c r="E2" s="58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AH2" s="108" t="s">
        <v>173</v>
      </c>
      <c r="AI2" s="109"/>
      <c r="AJ2" s="109"/>
    </row>
    <row r="3" spans="1:47" ht="17.25" x14ac:dyDescent="0.35">
      <c r="A3" s="21"/>
      <c r="B3" s="21"/>
      <c r="C3" s="21"/>
      <c r="D3" s="21"/>
      <c r="E3" s="27">
        <v>210</v>
      </c>
      <c r="F3" s="28" t="s">
        <v>45</v>
      </c>
      <c r="G3" s="28"/>
      <c r="H3" s="28"/>
      <c r="I3" s="28"/>
      <c r="J3" s="28"/>
      <c r="K3" s="28"/>
      <c r="L3" s="28"/>
      <c r="M3" s="28"/>
      <c r="N3" s="28"/>
      <c r="O3" s="28"/>
      <c r="P3" s="28"/>
      <c r="Q3" s="59"/>
      <c r="R3" s="59"/>
      <c r="S3" s="59"/>
      <c r="T3" s="59"/>
      <c r="U3" s="59"/>
      <c r="V3" s="59"/>
      <c r="W3" s="59"/>
      <c r="X3" s="59"/>
      <c r="AH3" s="82" t="s">
        <v>169</v>
      </c>
      <c r="AK3" s="94">
        <v>128.56</v>
      </c>
    </row>
    <row r="4" spans="1:47" ht="15.75" x14ac:dyDescent="0.35">
      <c r="A4" s="25"/>
      <c r="E4" s="27">
        <v>211</v>
      </c>
      <c r="F4" s="28" t="s">
        <v>46</v>
      </c>
      <c r="G4" s="59"/>
      <c r="H4" s="59"/>
      <c r="I4" s="59"/>
      <c r="J4" s="59"/>
      <c r="K4" s="59"/>
      <c r="L4" s="59"/>
      <c r="M4" s="59"/>
      <c r="N4" s="24" t="s">
        <v>22</v>
      </c>
      <c r="O4" s="72">
        <f>Inhoud!$C$4</f>
        <v>1.2682</v>
      </c>
      <c r="Y4"/>
      <c r="Z4"/>
      <c r="AA4"/>
      <c r="AB4"/>
      <c r="AC4"/>
      <c r="AD4"/>
      <c r="AE4"/>
      <c r="AF4"/>
      <c r="AG4"/>
      <c r="AH4" s="82" t="s">
        <v>72</v>
      </c>
      <c r="AR4"/>
      <c r="AS4"/>
    </row>
    <row r="6" spans="1:47" x14ac:dyDescent="0.3">
      <c r="A6" s="29"/>
      <c r="B6" s="135" t="s">
        <v>23</v>
      </c>
      <c r="C6" s="150"/>
      <c r="D6" s="150"/>
      <c r="E6" s="136"/>
      <c r="F6" s="135" t="s">
        <v>24</v>
      </c>
      <c r="G6" s="136"/>
      <c r="H6" s="147" t="s">
        <v>39</v>
      </c>
      <c r="I6" s="148"/>
      <c r="J6" s="148"/>
      <c r="K6" s="148"/>
      <c r="L6" s="148"/>
      <c r="M6" s="148"/>
      <c r="N6" s="148"/>
      <c r="O6" s="149"/>
      <c r="P6" s="135" t="s">
        <v>25</v>
      </c>
      <c r="Q6" s="138"/>
      <c r="R6" s="147" t="s">
        <v>40</v>
      </c>
      <c r="S6" s="148"/>
      <c r="T6" s="148"/>
      <c r="U6" s="148"/>
      <c r="V6" s="148"/>
      <c r="W6" s="148"/>
      <c r="X6" s="149"/>
      <c r="Y6" s="135" t="s">
        <v>26</v>
      </c>
      <c r="Z6" s="136"/>
      <c r="AA6" s="147" t="s">
        <v>41</v>
      </c>
      <c r="AB6" s="148"/>
      <c r="AC6" s="148"/>
      <c r="AD6" s="148"/>
      <c r="AE6" s="148"/>
      <c r="AF6" s="148"/>
      <c r="AG6" s="149"/>
      <c r="AH6" s="147" t="s">
        <v>177</v>
      </c>
      <c r="AI6" s="148"/>
      <c r="AJ6" s="148"/>
      <c r="AK6" s="148"/>
      <c r="AL6" s="148"/>
      <c r="AM6" s="148"/>
      <c r="AN6" s="149"/>
      <c r="AO6" s="147" t="s">
        <v>178</v>
      </c>
      <c r="AP6" s="148"/>
      <c r="AQ6" s="148"/>
      <c r="AR6" s="148"/>
      <c r="AS6" s="148"/>
      <c r="AT6" s="148"/>
      <c r="AU6" s="149"/>
    </row>
    <row r="7" spans="1:47" x14ac:dyDescent="0.3">
      <c r="A7" s="33"/>
      <c r="B7" s="151">
        <v>1</v>
      </c>
      <c r="C7" s="152"/>
      <c r="D7" s="151"/>
      <c r="E7" s="152"/>
      <c r="F7" s="151"/>
      <c r="G7" s="152"/>
      <c r="H7" s="44" t="s">
        <v>183</v>
      </c>
      <c r="I7" s="44" t="s">
        <v>184</v>
      </c>
      <c r="J7" s="44" t="s">
        <v>33</v>
      </c>
      <c r="K7" s="44" t="s">
        <v>34</v>
      </c>
      <c r="L7" s="44" t="s">
        <v>35</v>
      </c>
      <c r="M7" s="44" t="s">
        <v>36</v>
      </c>
      <c r="N7" s="44" t="s">
        <v>37</v>
      </c>
      <c r="O7" s="49" t="s">
        <v>38</v>
      </c>
      <c r="P7" s="151"/>
      <c r="Q7" s="152"/>
      <c r="R7" s="44" t="s">
        <v>185</v>
      </c>
      <c r="S7" s="44" t="s">
        <v>33</v>
      </c>
      <c r="T7" s="44" t="s">
        <v>34</v>
      </c>
      <c r="U7" s="44" t="s">
        <v>35</v>
      </c>
      <c r="V7" s="44" t="s">
        <v>36</v>
      </c>
      <c r="W7" s="44" t="s">
        <v>37</v>
      </c>
      <c r="X7" s="49" t="s">
        <v>38</v>
      </c>
      <c r="Y7" s="153" t="s">
        <v>28</v>
      </c>
      <c r="Z7" s="152"/>
      <c r="AA7" s="44" t="s">
        <v>185</v>
      </c>
      <c r="AB7" s="44" t="s">
        <v>33</v>
      </c>
      <c r="AC7" s="44" t="s">
        <v>34</v>
      </c>
      <c r="AD7" s="44" t="s">
        <v>35</v>
      </c>
      <c r="AE7" s="44" t="s">
        <v>36</v>
      </c>
      <c r="AF7" s="44" t="s">
        <v>37</v>
      </c>
      <c r="AG7" s="49" t="s">
        <v>38</v>
      </c>
      <c r="AH7" s="44" t="s">
        <v>185</v>
      </c>
      <c r="AI7" s="44" t="s">
        <v>33</v>
      </c>
      <c r="AJ7" s="44" t="s">
        <v>34</v>
      </c>
      <c r="AK7" s="44" t="s">
        <v>35</v>
      </c>
      <c r="AL7" s="44" t="s">
        <v>36</v>
      </c>
      <c r="AM7" s="44" t="s">
        <v>37</v>
      </c>
      <c r="AN7" s="106" t="s">
        <v>38</v>
      </c>
      <c r="AO7" s="44" t="s">
        <v>185</v>
      </c>
      <c r="AP7" s="44" t="s">
        <v>33</v>
      </c>
      <c r="AQ7" s="44" t="s">
        <v>34</v>
      </c>
      <c r="AR7" s="44" t="s">
        <v>35</v>
      </c>
      <c r="AS7" s="44" t="s">
        <v>36</v>
      </c>
      <c r="AT7" s="44" t="s">
        <v>37</v>
      </c>
      <c r="AU7" s="106" t="s">
        <v>38</v>
      </c>
    </row>
    <row r="8" spans="1:47" x14ac:dyDescent="0.3">
      <c r="A8" s="33"/>
      <c r="B8" s="139" t="s">
        <v>31</v>
      </c>
      <c r="C8" s="140"/>
      <c r="D8" s="141">
        <f>Inhoud!$C$3</f>
        <v>41275</v>
      </c>
      <c r="E8" s="142"/>
      <c r="F8" s="145">
        <f>D8</f>
        <v>41275</v>
      </c>
      <c r="G8" s="146"/>
      <c r="H8" s="48"/>
      <c r="I8" s="48" t="s">
        <v>179</v>
      </c>
      <c r="J8" s="48" t="s">
        <v>180</v>
      </c>
      <c r="K8" s="48" t="s">
        <v>181</v>
      </c>
      <c r="L8" s="48" t="s">
        <v>181</v>
      </c>
      <c r="M8" s="48" t="s">
        <v>181</v>
      </c>
      <c r="N8" s="48" t="s">
        <v>182</v>
      </c>
      <c r="O8" s="54" t="s">
        <v>181</v>
      </c>
      <c r="P8" s="143"/>
      <c r="Q8" s="144"/>
      <c r="R8" s="48" t="s">
        <v>179</v>
      </c>
      <c r="S8" s="48" t="s">
        <v>180</v>
      </c>
      <c r="T8" s="48" t="s">
        <v>181</v>
      </c>
      <c r="U8" s="48" t="s">
        <v>181</v>
      </c>
      <c r="V8" s="48" t="s">
        <v>181</v>
      </c>
      <c r="W8" s="48" t="s">
        <v>182</v>
      </c>
      <c r="X8" s="54" t="s">
        <v>181</v>
      </c>
      <c r="Y8" s="143"/>
      <c r="Z8" s="144"/>
      <c r="AA8" s="48" t="s">
        <v>179</v>
      </c>
      <c r="AB8" s="48" t="s">
        <v>180</v>
      </c>
      <c r="AC8" s="48" t="s">
        <v>181</v>
      </c>
      <c r="AD8" s="48" t="s">
        <v>181</v>
      </c>
      <c r="AE8" s="48" t="s">
        <v>181</v>
      </c>
      <c r="AF8" s="48" t="s">
        <v>182</v>
      </c>
      <c r="AG8" s="54" t="s">
        <v>181</v>
      </c>
      <c r="AH8" s="48" t="s">
        <v>179</v>
      </c>
      <c r="AI8" s="48" t="s">
        <v>180</v>
      </c>
      <c r="AJ8" s="48" t="s">
        <v>181</v>
      </c>
      <c r="AK8" s="48" t="s">
        <v>181</v>
      </c>
      <c r="AL8" s="48" t="s">
        <v>181</v>
      </c>
      <c r="AM8" s="48" t="s">
        <v>182</v>
      </c>
      <c r="AN8" s="54" t="s">
        <v>181</v>
      </c>
      <c r="AO8" s="48" t="s">
        <v>179</v>
      </c>
      <c r="AP8" s="48" t="s">
        <v>180</v>
      </c>
      <c r="AQ8" s="48" t="s">
        <v>181</v>
      </c>
      <c r="AR8" s="48" t="s">
        <v>181</v>
      </c>
      <c r="AS8" s="48" t="s">
        <v>181</v>
      </c>
      <c r="AT8" s="48" t="s">
        <v>182</v>
      </c>
      <c r="AU8" s="54" t="s">
        <v>181</v>
      </c>
    </row>
    <row r="9" spans="1:47" x14ac:dyDescent="0.3">
      <c r="A9" s="33"/>
      <c r="B9" s="135"/>
      <c r="C9" s="136"/>
      <c r="D9" s="137"/>
      <c r="E9" s="138"/>
      <c r="F9" s="60" t="s">
        <v>47</v>
      </c>
      <c r="G9" s="61"/>
      <c r="H9" s="65"/>
      <c r="I9" s="65"/>
      <c r="J9" s="65"/>
      <c r="K9" s="65"/>
      <c r="L9" s="66"/>
      <c r="M9" s="66"/>
      <c r="N9" s="66"/>
      <c r="O9" s="63"/>
      <c r="P9" s="62"/>
      <c r="Q9" s="63"/>
      <c r="R9" s="45"/>
      <c r="S9" s="45"/>
      <c r="T9" s="45"/>
      <c r="U9" s="45"/>
      <c r="V9" s="45"/>
      <c r="W9" s="45"/>
      <c r="X9" s="51"/>
      <c r="Y9" s="62"/>
      <c r="Z9" s="63"/>
      <c r="AA9" s="50"/>
      <c r="AB9" s="45"/>
      <c r="AC9" s="45"/>
      <c r="AD9" s="45"/>
      <c r="AE9" s="45"/>
      <c r="AF9" s="45"/>
      <c r="AG9" s="51"/>
      <c r="AH9" s="84"/>
      <c r="AI9" s="85"/>
      <c r="AJ9" s="85"/>
      <c r="AK9" s="85"/>
      <c r="AL9" s="85"/>
      <c r="AM9" s="85"/>
      <c r="AN9" s="86"/>
      <c r="AO9" s="84"/>
      <c r="AP9" s="85"/>
      <c r="AQ9" s="85"/>
      <c r="AR9" s="85"/>
      <c r="AS9" s="85"/>
      <c r="AT9" s="85"/>
      <c r="AU9" s="86"/>
    </row>
    <row r="10" spans="1:47" x14ac:dyDescent="0.3">
      <c r="A10" s="33">
        <v>0</v>
      </c>
      <c r="B10" s="126">
        <v>14951.23</v>
      </c>
      <c r="C10" s="127"/>
      <c r="D10" s="126">
        <f t="shared" ref="D10:D37" si="0">B10*$O$4</f>
        <v>18961.149885999999</v>
      </c>
      <c r="E10" s="128">
        <f t="shared" ref="E10:E37" si="1">D10/40.3399</f>
        <v>470.03462789942461</v>
      </c>
      <c r="F10" s="133">
        <f t="shared" ref="F10:F37" si="2">B10/12*$O$4</f>
        <v>1580.0958238333333</v>
      </c>
      <c r="G10" s="134">
        <f t="shared" ref="G10:G37" si="3">F10/40.3399</f>
        <v>39.169552324952051</v>
      </c>
      <c r="H10" s="64">
        <v>1609.3</v>
      </c>
      <c r="I10" s="64">
        <f>GEW!$E$12</f>
        <v>1716.7792493333334</v>
      </c>
      <c r="J10" s="64">
        <f>GEW!$E$12</f>
        <v>1716.7792493333334</v>
      </c>
      <c r="K10" s="64">
        <f>GEW!$E$12</f>
        <v>1716.7792493333334</v>
      </c>
      <c r="L10" s="64">
        <f>GEW!$E$12</f>
        <v>1716.7792493333334</v>
      </c>
      <c r="M10" s="64">
        <f>GEW!$E$12</f>
        <v>1716.7792493333334</v>
      </c>
      <c r="N10" s="64">
        <f>GEW!$E$12</f>
        <v>1716.7792493333334</v>
      </c>
      <c r="O10" s="67">
        <f>GEW!$E$12</f>
        <v>1716.7792493333334</v>
      </c>
      <c r="P10" s="131">
        <f>((B10&lt;19968.2)*913.03+(B10&gt;19968.2)*(B10&lt;20424.71)*(20424.71-B10+456.51)+(B10&gt;20424.71)*(B10&lt;22659.62)*456.51+(B10&gt;22659.62)*(B10&lt;23116.13)*(23116.13-B10))/12*$O$4</f>
        <v>96.49205383333333</v>
      </c>
      <c r="Q10" s="132">
        <f t="shared" ref="Q10:Q37" si="4">P10/40.3399</f>
        <v>2.3919755337354167</v>
      </c>
      <c r="R10" s="46">
        <f>$P10*SUM(Fasering!$D$5)</f>
        <v>0</v>
      </c>
      <c r="S10" s="46">
        <f>$P10*SUM(Fasering!$D$5:$D$6)</f>
        <v>24.949341738787748</v>
      </c>
      <c r="T10" s="46">
        <f>$P10*SUM(Fasering!$D$5:$D$7)</f>
        <v>39.26432020612684</v>
      </c>
      <c r="U10" s="46">
        <f>$P10*SUM(Fasering!$D$5:$D$8)</f>
        <v>53.579298673465928</v>
      </c>
      <c r="V10" s="46">
        <f>$P10*SUM(Fasering!$D$5:$D$9)</f>
        <v>67.894277140805016</v>
      </c>
      <c r="W10" s="46">
        <f>$P10*SUM(Fasering!$D$5:$D$10)</f>
        <v>82.177075365994256</v>
      </c>
      <c r="X10" s="56">
        <f>$P10*SUM(Fasering!$D$5:$D$11)</f>
        <v>96.49205383333333</v>
      </c>
      <c r="Y10" s="131">
        <f>((B10&lt;19968.2)*456.51+(B10&gt;19968.2)*(B10&lt;20196.46)*(20196.46-B10+228.26)+(B10&gt;20196.46)*(B10&lt;22659.62)*228.26+(B10&gt;22659.62)*(B10&lt;22887.88)*(22887.88-B10))/12*$O$4</f>
        <v>48.245498499999997</v>
      </c>
      <c r="Z10" s="132">
        <f t="shared" ref="Z10:Z37" si="5">Y10/40.3399</f>
        <v>1.1959746677607033</v>
      </c>
      <c r="AA10" s="55">
        <f>$Y10*SUM(Fasering!$D$5)</f>
        <v>0</v>
      </c>
      <c r="AB10" s="46">
        <f>$Y10*SUM(Fasering!$D$5:$D$6)</f>
        <v>12.474534240029346</v>
      </c>
      <c r="AC10" s="46">
        <f>$Y10*SUM(Fasering!$D$5:$D$7)</f>
        <v>19.631945080992917</v>
      </c>
      <c r="AD10" s="46">
        <f>$Y10*SUM(Fasering!$D$5:$D$8)</f>
        <v>26.789355921956485</v>
      </c>
      <c r="AE10" s="46">
        <f>$Y10*SUM(Fasering!$D$5:$D$9)</f>
        <v>33.946766762920056</v>
      </c>
      <c r="AF10" s="46">
        <f>$Y10*SUM(Fasering!$D$5:$D$10)</f>
        <v>41.088087659036432</v>
      </c>
      <c r="AG10" s="56">
        <f>$Y10*SUM(Fasering!$D$5:$D$11)</f>
        <v>48.245498499999997</v>
      </c>
      <c r="AH10" s="5">
        <f>($AK$3+(I10+R10)*12*7.57%)*SUM(Fasering!$D$5)</f>
        <v>0</v>
      </c>
      <c r="AI10" s="9">
        <f>($AK$3+(J10+S10)*12*7.57%)*SUM(Fasering!$D$5:$D$6)</f>
        <v>442.33686792968888</v>
      </c>
      <c r="AJ10" s="9">
        <f>($AK$3+(K10+T10)*12*7.57%)*SUM(Fasering!$D$5:$D$7)</f>
        <v>701.42429790920289</v>
      </c>
      <c r="AK10" s="9">
        <f>($AK$3+(L10+U10)*12*7.57%)*SUM(Fasering!$D$5:$D$8)</f>
        <v>964.3700365594276</v>
      </c>
      <c r="AL10" s="9">
        <f>($AK$3+(M10+V10)*12*7.57%)*SUM(Fasering!$D$5:$D$9)</f>
        <v>1231.1740838803632</v>
      </c>
      <c r="AM10" s="9">
        <f>($AK$3+(N10+W10)*12*7.57%)*SUM(Fasering!$D$5:$D$10)</f>
        <v>1501.223660658105</v>
      </c>
      <c r="AN10" s="87">
        <f>($AK$3+(O10+X10)*12*7.57%)*SUM(Fasering!$D$5:$D$11)</f>
        <v>1775.7356517966002</v>
      </c>
      <c r="AO10" s="5">
        <f>($AK$3+(I10+AA10)*12*7.57%)*SUM(Fasering!$D$5)</f>
        <v>0</v>
      </c>
      <c r="AP10" s="9">
        <f>($AK$3+(J10+AB10)*12*7.57%)*SUM(Fasering!$D$5:$D$6)</f>
        <v>439.40679439703592</v>
      </c>
      <c r="AQ10" s="9">
        <f>($AK$3+(K10+AC10)*12*7.57%)*SUM(Fasering!$D$5:$D$7)</f>
        <v>694.16730829377366</v>
      </c>
      <c r="AR10" s="9">
        <f>($AK$3+(L10+AD10)*12*7.57%)*SUM(Fasering!$D$5:$D$8)</f>
        <v>950.85695539672156</v>
      </c>
      <c r="AS10" s="9">
        <f>($AK$3+(M10+AE10)*12*7.57%)*SUM(Fasering!$D$5:$D$9)</f>
        <v>1209.4757357058797</v>
      </c>
      <c r="AT10" s="9">
        <f>($AK$3+(N10+AF10)*12*7.57%)*SUM(Fasering!$D$5:$D$10)</f>
        <v>1469.435770924654</v>
      </c>
      <c r="AU10" s="87">
        <f>($AK$3+(O10+AG10)*12*7.57%)*SUM(Fasering!$D$5:$D$11)</f>
        <v>1731.9084809318001</v>
      </c>
    </row>
    <row r="11" spans="1:47" x14ac:dyDescent="0.3">
      <c r="A11" s="33">
        <f t="shared" ref="A11:A37" si="6">+A10+1</f>
        <v>1</v>
      </c>
      <c r="B11" s="126">
        <v>15149.02</v>
      </c>
      <c r="C11" s="127"/>
      <c r="D11" s="126">
        <f t="shared" si="0"/>
        <v>19211.987164000002</v>
      </c>
      <c r="E11" s="128">
        <f t="shared" si="1"/>
        <v>476.25272159821918</v>
      </c>
      <c r="F11" s="133">
        <f t="shared" si="2"/>
        <v>1600.9989303333332</v>
      </c>
      <c r="G11" s="134">
        <f t="shared" si="3"/>
        <v>39.687726799851589</v>
      </c>
      <c r="H11" s="64">
        <f t="shared" ref="H11:H37" si="7">$H$10</f>
        <v>1609.3</v>
      </c>
      <c r="I11" s="64">
        <f>GEW!$E$12</f>
        <v>1716.7792493333334</v>
      </c>
      <c r="J11" s="64">
        <f>GEW!$E$12</f>
        <v>1716.7792493333334</v>
      </c>
      <c r="K11" s="64">
        <f>GEW!$E$12</f>
        <v>1716.7792493333334</v>
      </c>
      <c r="L11" s="64">
        <f>GEW!$E$12</f>
        <v>1716.7792493333334</v>
      </c>
      <c r="M11" s="64">
        <f>GEW!$E$12</f>
        <v>1716.7792493333334</v>
      </c>
      <c r="N11" s="64">
        <f>GEW!$E$12</f>
        <v>1716.7792493333334</v>
      </c>
      <c r="O11" s="67">
        <f>GEW!$E$12</f>
        <v>1716.7792493333334</v>
      </c>
      <c r="P11" s="131">
        <f t="shared" ref="P11:P37" si="8">((B11&lt;19968.2)*913.03+(B11&gt;19968.2)*(B11&lt;20424.71)*(20424.71-B11+456.51)+(B11&gt;20424.71)*(B11&lt;22659.62)*456.51+(B11&gt;22659.62)*(B11&lt;23116.13)*(23116.13-B11))/12*$O$4</f>
        <v>96.49205383333333</v>
      </c>
      <c r="Q11" s="132">
        <f t="shared" si="4"/>
        <v>2.3919755337354167</v>
      </c>
      <c r="R11" s="46">
        <f>$P11*SUM(Fasering!$D$5)</f>
        <v>0</v>
      </c>
      <c r="S11" s="46">
        <f>$P11*SUM(Fasering!$D$5:$D$6)</f>
        <v>24.949341738787748</v>
      </c>
      <c r="T11" s="46">
        <f>$P11*SUM(Fasering!$D$5:$D$7)</f>
        <v>39.26432020612684</v>
      </c>
      <c r="U11" s="46">
        <f>$P11*SUM(Fasering!$D$5:$D$8)</f>
        <v>53.579298673465928</v>
      </c>
      <c r="V11" s="46">
        <f>$P11*SUM(Fasering!$D$5:$D$9)</f>
        <v>67.894277140805016</v>
      </c>
      <c r="W11" s="46">
        <f>$P11*SUM(Fasering!$D$5:$D$10)</f>
        <v>82.177075365994256</v>
      </c>
      <c r="X11" s="56">
        <f>$P11*SUM(Fasering!$D$5:$D$11)</f>
        <v>96.49205383333333</v>
      </c>
      <c r="Y11" s="131">
        <f t="shared" ref="Y11:Y37" si="9">((B11&lt;19968.2)*456.51+(B11&gt;19968.2)*(B11&lt;20196.46)*(20196.46-B11+228.26)+(B11&gt;20196.46)*(B11&lt;22659.62)*228.26+(B11&gt;22659.62)*(B11&lt;22887.88)*(22887.88-B11))/12*$O$4</f>
        <v>48.245498499999997</v>
      </c>
      <c r="Z11" s="132">
        <f t="shared" si="5"/>
        <v>1.1959746677607033</v>
      </c>
      <c r="AA11" s="55">
        <f>$Y11*SUM(Fasering!$D$5)</f>
        <v>0</v>
      </c>
      <c r="AB11" s="46">
        <f>$Y11*SUM(Fasering!$D$5:$D$6)</f>
        <v>12.474534240029346</v>
      </c>
      <c r="AC11" s="46">
        <f>$Y11*SUM(Fasering!$D$5:$D$7)</f>
        <v>19.631945080992917</v>
      </c>
      <c r="AD11" s="46">
        <f>$Y11*SUM(Fasering!$D$5:$D$8)</f>
        <v>26.789355921956485</v>
      </c>
      <c r="AE11" s="46">
        <f>$Y11*SUM(Fasering!$D$5:$D$9)</f>
        <v>33.946766762920056</v>
      </c>
      <c r="AF11" s="46">
        <f>$Y11*SUM(Fasering!$D$5:$D$10)</f>
        <v>41.088087659036432</v>
      </c>
      <c r="AG11" s="56">
        <f>$Y11*SUM(Fasering!$D$5:$D$11)</f>
        <v>48.245498499999997</v>
      </c>
      <c r="AH11" s="5">
        <f>($AK$3+(I11+R11)*12*7.57%)*SUM(Fasering!$D$5)</f>
        <v>0</v>
      </c>
      <c r="AI11" s="9">
        <f>($AK$3+(J11+S11)*12*7.57%)*SUM(Fasering!$D$5:$D$6)</f>
        <v>442.33686792968888</v>
      </c>
      <c r="AJ11" s="9">
        <f>($AK$3+(K11+T11)*12*7.57%)*SUM(Fasering!$D$5:$D$7)</f>
        <v>701.42429790920289</v>
      </c>
      <c r="AK11" s="9">
        <f>($AK$3+(L11+U11)*12*7.57%)*SUM(Fasering!$D$5:$D$8)</f>
        <v>964.3700365594276</v>
      </c>
      <c r="AL11" s="9">
        <f>($AK$3+(M11+V11)*12*7.57%)*SUM(Fasering!$D$5:$D$9)</f>
        <v>1231.1740838803632</v>
      </c>
      <c r="AM11" s="9">
        <f>($AK$3+(N11+W11)*12*7.57%)*SUM(Fasering!$D$5:$D$10)</f>
        <v>1501.223660658105</v>
      </c>
      <c r="AN11" s="87">
        <f>($AK$3+(O11+X11)*12*7.57%)*SUM(Fasering!$D$5:$D$11)</f>
        <v>1775.7356517966002</v>
      </c>
      <c r="AO11" s="5">
        <f>($AK$3+(I11+AA11)*12*7.57%)*SUM(Fasering!$D$5)</f>
        <v>0</v>
      </c>
      <c r="AP11" s="9">
        <f>($AK$3+(J11+AB11)*12*7.57%)*SUM(Fasering!$D$5:$D$6)</f>
        <v>439.40679439703592</v>
      </c>
      <c r="AQ11" s="9">
        <f>($AK$3+(K11+AC11)*12*7.57%)*SUM(Fasering!$D$5:$D$7)</f>
        <v>694.16730829377366</v>
      </c>
      <c r="AR11" s="9">
        <f>($AK$3+(L11+AD11)*12*7.57%)*SUM(Fasering!$D$5:$D$8)</f>
        <v>950.85695539672156</v>
      </c>
      <c r="AS11" s="9">
        <f>($AK$3+(M11+AE11)*12*7.57%)*SUM(Fasering!$D$5:$D$9)</f>
        <v>1209.4757357058797</v>
      </c>
      <c r="AT11" s="9">
        <f>($AK$3+(N11+AF11)*12*7.57%)*SUM(Fasering!$D$5:$D$10)</f>
        <v>1469.435770924654</v>
      </c>
      <c r="AU11" s="87">
        <f>($AK$3+(O11+AG11)*12*7.57%)*SUM(Fasering!$D$5:$D$11)</f>
        <v>1731.9084809318001</v>
      </c>
    </row>
    <row r="12" spans="1:47" x14ac:dyDescent="0.3">
      <c r="A12" s="33">
        <f t="shared" si="6"/>
        <v>2</v>
      </c>
      <c r="B12" s="126">
        <v>15346.47</v>
      </c>
      <c r="C12" s="127"/>
      <c r="D12" s="126">
        <f t="shared" si="0"/>
        <v>19462.393253999999</v>
      </c>
      <c r="E12" s="128">
        <f t="shared" si="1"/>
        <v>482.46012642569758</v>
      </c>
      <c r="F12" s="133">
        <f t="shared" si="2"/>
        <v>1621.8661044999999</v>
      </c>
      <c r="G12" s="134">
        <f t="shared" si="3"/>
        <v>40.205010535474798</v>
      </c>
      <c r="H12" s="64">
        <f t="shared" si="7"/>
        <v>1609.3</v>
      </c>
      <c r="I12" s="64">
        <f>GEW!$E$12</f>
        <v>1716.7792493333334</v>
      </c>
      <c r="J12" s="64">
        <f>GEW!$E$12</f>
        <v>1716.7792493333334</v>
      </c>
      <c r="K12" s="64">
        <f>GEW!$E$12</f>
        <v>1716.7792493333334</v>
      </c>
      <c r="L12" s="64">
        <f>GEW!$E$12</f>
        <v>1716.7792493333334</v>
      </c>
      <c r="M12" s="64">
        <f>GEW!$E$12</f>
        <v>1716.7792493333334</v>
      </c>
      <c r="N12" s="64">
        <f>GEW!$E$12</f>
        <v>1716.7792493333334</v>
      </c>
      <c r="O12" s="67">
        <f>GEW!$E$12</f>
        <v>1716.7792493333334</v>
      </c>
      <c r="P12" s="131">
        <f t="shared" si="8"/>
        <v>96.49205383333333</v>
      </c>
      <c r="Q12" s="132">
        <f t="shared" si="4"/>
        <v>2.3919755337354167</v>
      </c>
      <c r="R12" s="46">
        <f>$P12*SUM(Fasering!$D$5)</f>
        <v>0</v>
      </c>
      <c r="S12" s="46">
        <f>$P12*SUM(Fasering!$D$5:$D$6)</f>
        <v>24.949341738787748</v>
      </c>
      <c r="T12" s="46">
        <f>$P12*SUM(Fasering!$D$5:$D$7)</f>
        <v>39.26432020612684</v>
      </c>
      <c r="U12" s="46">
        <f>$P12*SUM(Fasering!$D$5:$D$8)</f>
        <v>53.579298673465928</v>
      </c>
      <c r="V12" s="46">
        <f>$P12*SUM(Fasering!$D$5:$D$9)</f>
        <v>67.894277140805016</v>
      </c>
      <c r="W12" s="46">
        <f>$P12*SUM(Fasering!$D$5:$D$10)</f>
        <v>82.177075365994256</v>
      </c>
      <c r="X12" s="56">
        <f>$P12*SUM(Fasering!$D$5:$D$11)</f>
        <v>96.49205383333333</v>
      </c>
      <c r="Y12" s="131">
        <f t="shared" si="9"/>
        <v>48.245498499999997</v>
      </c>
      <c r="Z12" s="132">
        <f t="shared" si="5"/>
        <v>1.1959746677607033</v>
      </c>
      <c r="AA12" s="55">
        <f>$Y12*SUM(Fasering!$D$5)</f>
        <v>0</v>
      </c>
      <c r="AB12" s="46">
        <f>$Y12*SUM(Fasering!$D$5:$D$6)</f>
        <v>12.474534240029346</v>
      </c>
      <c r="AC12" s="46">
        <f>$Y12*SUM(Fasering!$D$5:$D$7)</f>
        <v>19.631945080992917</v>
      </c>
      <c r="AD12" s="46">
        <f>$Y12*SUM(Fasering!$D$5:$D$8)</f>
        <v>26.789355921956485</v>
      </c>
      <c r="AE12" s="46">
        <f>$Y12*SUM(Fasering!$D$5:$D$9)</f>
        <v>33.946766762920056</v>
      </c>
      <c r="AF12" s="46">
        <f>$Y12*SUM(Fasering!$D$5:$D$10)</f>
        <v>41.088087659036432</v>
      </c>
      <c r="AG12" s="56">
        <f>$Y12*SUM(Fasering!$D$5:$D$11)</f>
        <v>48.245498499999997</v>
      </c>
      <c r="AH12" s="5">
        <f>($AK$3+(I12+R12)*12*7.57%)*SUM(Fasering!$D$5)</f>
        <v>0</v>
      </c>
      <c r="AI12" s="9">
        <f>($AK$3+(J12+S12)*12*7.57%)*SUM(Fasering!$D$5:$D$6)</f>
        <v>442.33686792968888</v>
      </c>
      <c r="AJ12" s="9">
        <f>($AK$3+(K12+T12)*12*7.57%)*SUM(Fasering!$D$5:$D$7)</f>
        <v>701.42429790920289</v>
      </c>
      <c r="AK12" s="9">
        <f>($AK$3+(L12+U12)*12*7.57%)*SUM(Fasering!$D$5:$D$8)</f>
        <v>964.3700365594276</v>
      </c>
      <c r="AL12" s="9">
        <f>($AK$3+(M12+V12)*12*7.57%)*SUM(Fasering!$D$5:$D$9)</f>
        <v>1231.1740838803632</v>
      </c>
      <c r="AM12" s="9">
        <f>($AK$3+(N12+W12)*12*7.57%)*SUM(Fasering!$D$5:$D$10)</f>
        <v>1501.223660658105</v>
      </c>
      <c r="AN12" s="87">
        <f>($AK$3+(O12+X12)*12*7.57%)*SUM(Fasering!$D$5:$D$11)</f>
        <v>1775.7356517966002</v>
      </c>
      <c r="AO12" s="5">
        <f>($AK$3+(I12+AA12)*12*7.57%)*SUM(Fasering!$D$5)</f>
        <v>0</v>
      </c>
      <c r="AP12" s="9">
        <f>($AK$3+(J12+AB12)*12*7.57%)*SUM(Fasering!$D$5:$D$6)</f>
        <v>439.40679439703592</v>
      </c>
      <c r="AQ12" s="9">
        <f>($AK$3+(K12+AC12)*12*7.57%)*SUM(Fasering!$D$5:$D$7)</f>
        <v>694.16730829377366</v>
      </c>
      <c r="AR12" s="9">
        <f>($AK$3+(L12+AD12)*12*7.57%)*SUM(Fasering!$D$5:$D$8)</f>
        <v>950.85695539672156</v>
      </c>
      <c r="AS12" s="9">
        <f>($AK$3+(M12+AE12)*12*7.57%)*SUM(Fasering!$D$5:$D$9)</f>
        <v>1209.4757357058797</v>
      </c>
      <c r="AT12" s="9">
        <f>($AK$3+(N12+AF12)*12*7.57%)*SUM(Fasering!$D$5:$D$10)</f>
        <v>1469.435770924654</v>
      </c>
      <c r="AU12" s="87">
        <f>($AK$3+(O12+AG12)*12*7.57%)*SUM(Fasering!$D$5:$D$11)</f>
        <v>1731.9084809318001</v>
      </c>
    </row>
    <row r="13" spans="1:47" x14ac:dyDescent="0.3">
      <c r="A13" s="33">
        <f t="shared" si="6"/>
        <v>3</v>
      </c>
      <c r="B13" s="126">
        <v>15544.26</v>
      </c>
      <c r="C13" s="127"/>
      <c r="D13" s="126">
        <f t="shared" si="0"/>
        <v>19713.230532000001</v>
      </c>
      <c r="E13" s="128">
        <f t="shared" si="1"/>
        <v>488.67822012449216</v>
      </c>
      <c r="F13" s="133">
        <f t="shared" si="2"/>
        <v>1642.769211</v>
      </c>
      <c r="G13" s="134">
        <f t="shared" si="3"/>
        <v>40.723185010374344</v>
      </c>
      <c r="H13" s="64">
        <f t="shared" si="7"/>
        <v>1609.3</v>
      </c>
      <c r="I13" s="64">
        <f>GEW!$E$12</f>
        <v>1716.7792493333334</v>
      </c>
      <c r="J13" s="64">
        <f>GEW!$E$12</f>
        <v>1716.7792493333334</v>
      </c>
      <c r="K13" s="64">
        <f>GEW!$E$12</f>
        <v>1716.7792493333334</v>
      </c>
      <c r="L13" s="64">
        <f>GEW!$E$12</f>
        <v>1716.7792493333334</v>
      </c>
      <c r="M13" s="64">
        <f>GEW!$E$12</f>
        <v>1716.7792493333334</v>
      </c>
      <c r="N13" s="64">
        <f>GEW!$E$12</f>
        <v>1716.7792493333334</v>
      </c>
      <c r="O13" s="67">
        <f>GEW!$E$12</f>
        <v>1716.7792493333334</v>
      </c>
      <c r="P13" s="131">
        <f t="shared" si="8"/>
        <v>96.49205383333333</v>
      </c>
      <c r="Q13" s="132">
        <f t="shared" si="4"/>
        <v>2.3919755337354167</v>
      </c>
      <c r="R13" s="46">
        <f>$P13*SUM(Fasering!$D$5)</f>
        <v>0</v>
      </c>
      <c r="S13" s="46">
        <f>$P13*SUM(Fasering!$D$5:$D$6)</f>
        <v>24.949341738787748</v>
      </c>
      <c r="T13" s="46">
        <f>$P13*SUM(Fasering!$D$5:$D$7)</f>
        <v>39.26432020612684</v>
      </c>
      <c r="U13" s="46">
        <f>$P13*SUM(Fasering!$D$5:$D$8)</f>
        <v>53.579298673465928</v>
      </c>
      <c r="V13" s="46">
        <f>$P13*SUM(Fasering!$D$5:$D$9)</f>
        <v>67.894277140805016</v>
      </c>
      <c r="W13" s="46">
        <f>$P13*SUM(Fasering!$D$5:$D$10)</f>
        <v>82.177075365994256</v>
      </c>
      <c r="X13" s="56">
        <f>$P13*SUM(Fasering!$D$5:$D$11)</f>
        <v>96.49205383333333</v>
      </c>
      <c r="Y13" s="131">
        <f t="shared" si="9"/>
        <v>48.245498499999997</v>
      </c>
      <c r="Z13" s="132">
        <f t="shared" si="5"/>
        <v>1.1959746677607033</v>
      </c>
      <c r="AA13" s="55">
        <f>$Y13*SUM(Fasering!$D$5)</f>
        <v>0</v>
      </c>
      <c r="AB13" s="46">
        <f>$Y13*SUM(Fasering!$D$5:$D$6)</f>
        <v>12.474534240029346</v>
      </c>
      <c r="AC13" s="46">
        <f>$Y13*SUM(Fasering!$D$5:$D$7)</f>
        <v>19.631945080992917</v>
      </c>
      <c r="AD13" s="46">
        <f>$Y13*SUM(Fasering!$D$5:$D$8)</f>
        <v>26.789355921956485</v>
      </c>
      <c r="AE13" s="46">
        <f>$Y13*SUM(Fasering!$D$5:$D$9)</f>
        <v>33.946766762920056</v>
      </c>
      <c r="AF13" s="46">
        <f>$Y13*SUM(Fasering!$D$5:$D$10)</f>
        <v>41.088087659036432</v>
      </c>
      <c r="AG13" s="56">
        <f>$Y13*SUM(Fasering!$D$5:$D$11)</f>
        <v>48.245498499999997</v>
      </c>
      <c r="AH13" s="5">
        <f>($AK$3+(I13+R13)*12*7.57%)*SUM(Fasering!$D$5)</f>
        <v>0</v>
      </c>
      <c r="AI13" s="9">
        <f>($AK$3+(J13+S13)*12*7.57%)*SUM(Fasering!$D$5:$D$6)</f>
        <v>442.33686792968888</v>
      </c>
      <c r="AJ13" s="9">
        <f>($AK$3+(K13+T13)*12*7.57%)*SUM(Fasering!$D$5:$D$7)</f>
        <v>701.42429790920289</v>
      </c>
      <c r="AK13" s="9">
        <f>($AK$3+(L13+U13)*12*7.57%)*SUM(Fasering!$D$5:$D$8)</f>
        <v>964.3700365594276</v>
      </c>
      <c r="AL13" s="9">
        <f>($AK$3+(M13+V13)*12*7.57%)*SUM(Fasering!$D$5:$D$9)</f>
        <v>1231.1740838803632</v>
      </c>
      <c r="AM13" s="9">
        <f>($AK$3+(N13+W13)*12*7.57%)*SUM(Fasering!$D$5:$D$10)</f>
        <v>1501.223660658105</v>
      </c>
      <c r="AN13" s="87">
        <f>($AK$3+(O13+X13)*12*7.57%)*SUM(Fasering!$D$5:$D$11)</f>
        <v>1775.7356517966002</v>
      </c>
      <c r="AO13" s="5">
        <f>($AK$3+(I13+AA13)*12*7.57%)*SUM(Fasering!$D$5)</f>
        <v>0</v>
      </c>
      <c r="AP13" s="9">
        <f>($AK$3+(J13+AB13)*12*7.57%)*SUM(Fasering!$D$5:$D$6)</f>
        <v>439.40679439703592</v>
      </c>
      <c r="AQ13" s="9">
        <f>($AK$3+(K13+AC13)*12*7.57%)*SUM(Fasering!$D$5:$D$7)</f>
        <v>694.16730829377366</v>
      </c>
      <c r="AR13" s="9">
        <f>($AK$3+(L13+AD13)*12*7.57%)*SUM(Fasering!$D$5:$D$8)</f>
        <v>950.85695539672156</v>
      </c>
      <c r="AS13" s="9">
        <f>($AK$3+(M13+AE13)*12*7.57%)*SUM(Fasering!$D$5:$D$9)</f>
        <v>1209.4757357058797</v>
      </c>
      <c r="AT13" s="9">
        <f>($AK$3+(N13+AF13)*12*7.57%)*SUM(Fasering!$D$5:$D$10)</f>
        <v>1469.435770924654</v>
      </c>
      <c r="AU13" s="87">
        <f>($AK$3+(O13+AG13)*12*7.57%)*SUM(Fasering!$D$5:$D$11)</f>
        <v>1731.9084809318001</v>
      </c>
    </row>
    <row r="14" spans="1:47" x14ac:dyDescent="0.3">
      <c r="A14" s="33">
        <f t="shared" si="6"/>
        <v>4</v>
      </c>
      <c r="B14" s="126">
        <v>15776.73</v>
      </c>
      <c r="C14" s="127"/>
      <c r="D14" s="126">
        <f t="shared" si="0"/>
        <v>20008.048985999998</v>
      </c>
      <c r="E14" s="128">
        <f t="shared" si="1"/>
        <v>495.98657869751781</v>
      </c>
      <c r="F14" s="133">
        <f t="shared" si="2"/>
        <v>1667.3374154999999</v>
      </c>
      <c r="G14" s="134">
        <f t="shared" si="3"/>
        <v>41.33221489145982</v>
      </c>
      <c r="H14" s="64">
        <f t="shared" si="7"/>
        <v>1609.3</v>
      </c>
      <c r="I14" s="64">
        <f>GEW!$E$12</f>
        <v>1716.7792493333334</v>
      </c>
      <c r="J14" s="64">
        <f>GEW!$E$12</f>
        <v>1716.7792493333334</v>
      </c>
      <c r="K14" s="64">
        <f>GEW!$E$12</f>
        <v>1716.7792493333334</v>
      </c>
      <c r="L14" s="64">
        <f>GEW!$E$12</f>
        <v>1716.7792493333334</v>
      </c>
      <c r="M14" s="64">
        <f>GEW!$E$12</f>
        <v>1716.7792493333334</v>
      </c>
      <c r="N14" s="64">
        <f>GEW!$E$12</f>
        <v>1716.7792493333334</v>
      </c>
      <c r="O14" s="67">
        <f>GEW!$E$12</f>
        <v>1716.7792493333334</v>
      </c>
      <c r="P14" s="131">
        <f t="shared" si="8"/>
        <v>96.49205383333333</v>
      </c>
      <c r="Q14" s="132">
        <f t="shared" si="4"/>
        <v>2.3919755337354167</v>
      </c>
      <c r="R14" s="46">
        <f>$P14*SUM(Fasering!$D$5)</f>
        <v>0</v>
      </c>
      <c r="S14" s="46">
        <f>$P14*SUM(Fasering!$D$5:$D$6)</f>
        <v>24.949341738787748</v>
      </c>
      <c r="T14" s="46">
        <f>$P14*SUM(Fasering!$D$5:$D$7)</f>
        <v>39.26432020612684</v>
      </c>
      <c r="U14" s="46">
        <f>$P14*SUM(Fasering!$D$5:$D$8)</f>
        <v>53.579298673465928</v>
      </c>
      <c r="V14" s="46">
        <f>$P14*SUM(Fasering!$D$5:$D$9)</f>
        <v>67.894277140805016</v>
      </c>
      <c r="W14" s="46">
        <f>$P14*SUM(Fasering!$D$5:$D$10)</f>
        <v>82.177075365994256</v>
      </c>
      <c r="X14" s="56">
        <f>$P14*SUM(Fasering!$D$5:$D$11)</f>
        <v>96.49205383333333</v>
      </c>
      <c r="Y14" s="131">
        <f t="shared" si="9"/>
        <v>48.245498499999997</v>
      </c>
      <c r="Z14" s="132">
        <f t="shared" si="5"/>
        <v>1.1959746677607033</v>
      </c>
      <c r="AA14" s="55">
        <f>$Y14*SUM(Fasering!$D$5)</f>
        <v>0</v>
      </c>
      <c r="AB14" s="46">
        <f>$Y14*SUM(Fasering!$D$5:$D$6)</f>
        <v>12.474534240029346</v>
      </c>
      <c r="AC14" s="46">
        <f>$Y14*SUM(Fasering!$D$5:$D$7)</f>
        <v>19.631945080992917</v>
      </c>
      <c r="AD14" s="46">
        <f>$Y14*SUM(Fasering!$D$5:$D$8)</f>
        <v>26.789355921956485</v>
      </c>
      <c r="AE14" s="46">
        <f>$Y14*SUM(Fasering!$D$5:$D$9)</f>
        <v>33.946766762920056</v>
      </c>
      <c r="AF14" s="46">
        <f>$Y14*SUM(Fasering!$D$5:$D$10)</f>
        <v>41.088087659036432</v>
      </c>
      <c r="AG14" s="56">
        <f>$Y14*SUM(Fasering!$D$5:$D$11)</f>
        <v>48.245498499999997</v>
      </c>
      <c r="AH14" s="5">
        <f>($AK$3+(I14+R14)*12*7.57%)*SUM(Fasering!$D$5)</f>
        <v>0</v>
      </c>
      <c r="AI14" s="9">
        <f>($AK$3+(J14+S14)*12*7.57%)*SUM(Fasering!$D$5:$D$6)</f>
        <v>442.33686792968888</v>
      </c>
      <c r="AJ14" s="9">
        <f>($AK$3+(K14+T14)*12*7.57%)*SUM(Fasering!$D$5:$D$7)</f>
        <v>701.42429790920289</v>
      </c>
      <c r="AK14" s="9">
        <f>($AK$3+(L14+U14)*12*7.57%)*SUM(Fasering!$D$5:$D$8)</f>
        <v>964.3700365594276</v>
      </c>
      <c r="AL14" s="9">
        <f>($AK$3+(M14+V14)*12*7.57%)*SUM(Fasering!$D$5:$D$9)</f>
        <v>1231.1740838803632</v>
      </c>
      <c r="AM14" s="9">
        <f>($AK$3+(N14+W14)*12*7.57%)*SUM(Fasering!$D$5:$D$10)</f>
        <v>1501.223660658105</v>
      </c>
      <c r="AN14" s="87">
        <f>($AK$3+(O14+X14)*12*7.57%)*SUM(Fasering!$D$5:$D$11)</f>
        <v>1775.7356517966002</v>
      </c>
      <c r="AO14" s="5">
        <f>($AK$3+(I14+AA14)*12*7.57%)*SUM(Fasering!$D$5)</f>
        <v>0</v>
      </c>
      <c r="AP14" s="9">
        <f>($AK$3+(J14+AB14)*12*7.57%)*SUM(Fasering!$D$5:$D$6)</f>
        <v>439.40679439703592</v>
      </c>
      <c r="AQ14" s="9">
        <f>($AK$3+(K14+AC14)*12*7.57%)*SUM(Fasering!$D$5:$D$7)</f>
        <v>694.16730829377366</v>
      </c>
      <c r="AR14" s="9">
        <f>($AK$3+(L14+AD14)*12*7.57%)*SUM(Fasering!$D$5:$D$8)</f>
        <v>950.85695539672156</v>
      </c>
      <c r="AS14" s="9">
        <f>($AK$3+(M14+AE14)*12*7.57%)*SUM(Fasering!$D$5:$D$9)</f>
        <v>1209.4757357058797</v>
      </c>
      <c r="AT14" s="9">
        <f>($AK$3+(N14+AF14)*12*7.57%)*SUM(Fasering!$D$5:$D$10)</f>
        <v>1469.435770924654</v>
      </c>
      <c r="AU14" s="87">
        <f>($AK$3+(O14+AG14)*12*7.57%)*SUM(Fasering!$D$5:$D$11)</f>
        <v>1731.9084809318001</v>
      </c>
    </row>
    <row r="15" spans="1:47" x14ac:dyDescent="0.3">
      <c r="A15" s="33">
        <f t="shared" si="6"/>
        <v>5</v>
      </c>
      <c r="B15" s="126">
        <v>15948.33</v>
      </c>
      <c r="C15" s="127"/>
      <c r="D15" s="126">
        <f t="shared" si="0"/>
        <v>20225.672105999998</v>
      </c>
      <c r="E15" s="128">
        <f t="shared" si="1"/>
        <v>501.38131492641276</v>
      </c>
      <c r="F15" s="133">
        <f t="shared" si="2"/>
        <v>1685.4726754999999</v>
      </c>
      <c r="G15" s="134">
        <f t="shared" si="3"/>
        <v>41.781776243867732</v>
      </c>
      <c r="H15" s="64">
        <f t="shared" si="7"/>
        <v>1609.3</v>
      </c>
      <c r="I15" s="64">
        <f>GEW!$E$12</f>
        <v>1716.7792493333334</v>
      </c>
      <c r="J15" s="64">
        <f>GEW!$E$12</f>
        <v>1716.7792493333334</v>
      </c>
      <c r="K15" s="64">
        <f>GEW!$E$12</f>
        <v>1716.7792493333334</v>
      </c>
      <c r="L15" s="64">
        <f>GEW!$E$12</f>
        <v>1716.7792493333334</v>
      </c>
      <c r="M15" s="64">
        <f>GEW!$E$12</f>
        <v>1716.7792493333334</v>
      </c>
      <c r="N15" s="64">
        <f>GEW!$E$12</f>
        <v>1716.7792493333334</v>
      </c>
      <c r="O15" s="67">
        <f>GEW!$E$12</f>
        <v>1716.7792493333334</v>
      </c>
      <c r="P15" s="131">
        <f t="shared" si="8"/>
        <v>96.49205383333333</v>
      </c>
      <c r="Q15" s="132">
        <f t="shared" si="4"/>
        <v>2.3919755337354167</v>
      </c>
      <c r="R15" s="46">
        <f>$P15*SUM(Fasering!$D$5)</f>
        <v>0</v>
      </c>
      <c r="S15" s="46">
        <f>$P15*SUM(Fasering!$D$5:$D$6)</f>
        <v>24.949341738787748</v>
      </c>
      <c r="T15" s="46">
        <f>$P15*SUM(Fasering!$D$5:$D$7)</f>
        <v>39.26432020612684</v>
      </c>
      <c r="U15" s="46">
        <f>$P15*SUM(Fasering!$D$5:$D$8)</f>
        <v>53.579298673465928</v>
      </c>
      <c r="V15" s="46">
        <f>$P15*SUM(Fasering!$D$5:$D$9)</f>
        <v>67.894277140805016</v>
      </c>
      <c r="W15" s="46">
        <f>$P15*SUM(Fasering!$D$5:$D$10)</f>
        <v>82.177075365994256</v>
      </c>
      <c r="X15" s="56">
        <f>$P15*SUM(Fasering!$D$5:$D$11)</f>
        <v>96.49205383333333</v>
      </c>
      <c r="Y15" s="131">
        <f t="shared" si="9"/>
        <v>48.245498499999997</v>
      </c>
      <c r="Z15" s="132">
        <f t="shared" si="5"/>
        <v>1.1959746677607033</v>
      </c>
      <c r="AA15" s="55">
        <f>$Y15*SUM(Fasering!$D$5)</f>
        <v>0</v>
      </c>
      <c r="AB15" s="46">
        <f>$Y15*SUM(Fasering!$D$5:$D$6)</f>
        <v>12.474534240029346</v>
      </c>
      <c r="AC15" s="46">
        <f>$Y15*SUM(Fasering!$D$5:$D$7)</f>
        <v>19.631945080992917</v>
      </c>
      <c r="AD15" s="46">
        <f>$Y15*SUM(Fasering!$D$5:$D$8)</f>
        <v>26.789355921956485</v>
      </c>
      <c r="AE15" s="46">
        <f>$Y15*SUM(Fasering!$D$5:$D$9)</f>
        <v>33.946766762920056</v>
      </c>
      <c r="AF15" s="46">
        <f>$Y15*SUM(Fasering!$D$5:$D$10)</f>
        <v>41.088087659036432</v>
      </c>
      <c r="AG15" s="56">
        <f>$Y15*SUM(Fasering!$D$5:$D$11)</f>
        <v>48.245498499999997</v>
      </c>
      <c r="AH15" s="5">
        <f>($AK$3+(I15+R15)*12*7.57%)*SUM(Fasering!$D$5)</f>
        <v>0</v>
      </c>
      <c r="AI15" s="9">
        <f>($AK$3+(J15+S15)*12*7.57%)*SUM(Fasering!$D$5:$D$6)</f>
        <v>442.33686792968888</v>
      </c>
      <c r="AJ15" s="9">
        <f>($AK$3+(K15+T15)*12*7.57%)*SUM(Fasering!$D$5:$D$7)</f>
        <v>701.42429790920289</v>
      </c>
      <c r="AK15" s="9">
        <f>($AK$3+(L15+U15)*12*7.57%)*SUM(Fasering!$D$5:$D$8)</f>
        <v>964.3700365594276</v>
      </c>
      <c r="AL15" s="9">
        <f>($AK$3+(M15+V15)*12*7.57%)*SUM(Fasering!$D$5:$D$9)</f>
        <v>1231.1740838803632</v>
      </c>
      <c r="AM15" s="9">
        <f>($AK$3+(N15+W15)*12*7.57%)*SUM(Fasering!$D$5:$D$10)</f>
        <v>1501.223660658105</v>
      </c>
      <c r="AN15" s="87">
        <f>($AK$3+(O15+X15)*12*7.57%)*SUM(Fasering!$D$5:$D$11)</f>
        <v>1775.7356517966002</v>
      </c>
      <c r="AO15" s="5">
        <f>($AK$3+(I15+AA15)*12*7.57%)*SUM(Fasering!$D$5)</f>
        <v>0</v>
      </c>
      <c r="AP15" s="9">
        <f>($AK$3+(J15+AB15)*12*7.57%)*SUM(Fasering!$D$5:$D$6)</f>
        <v>439.40679439703592</v>
      </c>
      <c r="AQ15" s="9">
        <f>($AK$3+(K15+AC15)*12*7.57%)*SUM(Fasering!$D$5:$D$7)</f>
        <v>694.16730829377366</v>
      </c>
      <c r="AR15" s="9">
        <f>($AK$3+(L15+AD15)*12*7.57%)*SUM(Fasering!$D$5:$D$8)</f>
        <v>950.85695539672156</v>
      </c>
      <c r="AS15" s="9">
        <f>($AK$3+(M15+AE15)*12*7.57%)*SUM(Fasering!$D$5:$D$9)</f>
        <v>1209.4757357058797</v>
      </c>
      <c r="AT15" s="9">
        <f>($AK$3+(N15+AF15)*12*7.57%)*SUM(Fasering!$D$5:$D$10)</f>
        <v>1469.435770924654</v>
      </c>
      <c r="AU15" s="87">
        <f>($AK$3+(O15+AG15)*12*7.57%)*SUM(Fasering!$D$5:$D$11)</f>
        <v>1731.9084809318001</v>
      </c>
    </row>
    <row r="16" spans="1:47" x14ac:dyDescent="0.3">
      <c r="A16" s="33">
        <f t="shared" si="6"/>
        <v>6</v>
      </c>
      <c r="B16" s="126">
        <v>16569.150000000001</v>
      </c>
      <c r="C16" s="127"/>
      <c r="D16" s="126">
        <f t="shared" si="0"/>
        <v>21012.996030000002</v>
      </c>
      <c r="E16" s="128">
        <f t="shared" si="1"/>
        <v>520.89856519227862</v>
      </c>
      <c r="F16" s="126">
        <f t="shared" si="2"/>
        <v>1751.0830025</v>
      </c>
      <c r="G16" s="128">
        <f t="shared" si="3"/>
        <v>43.408213766023216</v>
      </c>
      <c r="H16" s="64">
        <f t="shared" si="7"/>
        <v>1609.3</v>
      </c>
      <c r="I16" s="64">
        <f>GEW!$E$12+($F16-GEW!$E$12)*SUM(Fasering!$D$5)</f>
        <v>1716.7792493333334</v>
      </c>
      <c r="J16" s="64">
        <f>GEW!$E$12+($F16-GEW!$E$12)*SUM(Fasering!$D$5:$D$6)</f>
        <v>1725.6489544196866</v>
      </c>
      <c r="K16" s="64">
        <f>GEW!$E$12+($F16-GEW!$E$12)*SUM(Fasering!$D$5:$D$7)</f>
        <v>1730.7380521061959</v>
      </c>
      <c r="L16" s="64">
        <f>GEW!$E$12+($F16-GEW!$E$12)*SUM(Fasering!$D$5:$D$8)</f>
        <v>1735.8271497927053</v>
      </c>
      <c r="M16" s="64">
        <f>GEW!$E$12+($F16-GEW!$E$12)*SUM(Fasering!$D$5:$D$9)</f>
        <v>1740.9162474792145</v>
      </c>
      <c r="N16" s="64">
        <f>GEW!$E$12+($F16-GEW!$E$12)*SUM(Fasering!$D$5:$D$10)</f>
        <v>1745.9939048134906</v>
      </c>
      <c r="O16" s="67">
        <f>GEW!$E$12+($F16-GEW!$E$12)*SUM(Fasering!$D$5:$D$11)</f>
        <v>1751.0830025</v>
      </c>
      <c r="P16" s="131">
        <f t="shared" si="8"/>
        <v>96.49205383333333</v>
      </c>
      <c r="Q16" s="132">
        <f t="shared" si="4"/>
        <v>2.3919755337354167</v>
      </c>
      <c r="R16" s="46">
        <f>$P16*SUM(Fasering!$D$5)</f>
        <v>0</v>
      </c>
      <c r="S16" s="46">
        <f>$P16*SUM(Fasering!$D$5:$D$6)</f>
        <v>24.949341738787748</v>
      </c>
      <c r="T16" s="46">
        <f>$P16*SUM(Fasering!$D$5:$D$7)</f>
        <v>39.26432020612684</v>
      </c>
      <c r="U16" s="46">
        <f>$P16*SUM(Fasering!$D$5:$D$8)</f>
        <v>53.579298673465928</v>
      </c>
      <c r="V16" s="46">
        <f>$P16*SUM(Fasering!$D$5:$D$9)</f>
        <v>67.894277140805016</v>
      </c>
      <c r="W16" s="46">
        <f>$P16*SUM(Fasering!$D$5:$D$10)</f>
        <v>82.177075365994256</v>
      </c>
      <c r="X16" s="56">
        <f>$P16*SUM(Fasering!$D$5:$D$11)</f>
        <v>96.49205383333333</v>
      </c>
      <c r="Y16" s="131">
        <f t="shared" si="9"/>
        <v>48.245498499999997</v>
      </c>
      <c r="Z16" s="132">
        <f t="shared" si="5"/>
        <v>1.1959746677607033</v>
      </c>
      <c r="AA16" s="55">
        <f>$Y16*SUM(Fasering!$D$5)</f>
        <v>0</v>
      </c>
      <c r="AB16" s="46">
        <f>$Y16*SUM(Fasering!$D$5:$D$6)</f>
        <v>12.474534240029346</v>
      </c>
      <c r="AC16" s="46">
        <f>$Y16*SUM(Fasering!$D$5:$D$7)</f>
        <v>19.631945080992917</v>
      </c>
      <c r="AD16" s="46">
        <f>$Y16*SUM(Fasering!$D$5:$D$8)</f>
        <v>26.789355921956485</v>
      </c>
      <c r="AE16" s="46">
        <f>$Y16*SUM(Fasering!$D$5:$D$9)</f>
        <v>33.946766762920056</v>
      </c>
      <c r="AF16" s="46">
        <f>$Y16*SUM(Fasering!$D$5:$D$10)</f>
        <v>41.088087659036432</v>
      </c>
      <c r="AG16" s="56">
        <f>$Y16*SUM(Fasering!$D$5:$D$11)</f>
        <v>48.245498499999997</v>
      </c>
      <c r="AH16" s="5">
        <f>($AK$3+(I16+R16)*12*7.57%)*SUM(Fasering!$D$5)</f>
        <v>0</v>
      </c>
      <c r="AI16" s="9">
        <f>($AK$3+(J16+S16)*12*7.57%)*SUM(Fasering!$D$5:$D$6)</f>
        <v>444.42017768164669</v>
      </c>
      <c r="AJ16" s="9">
        <f>($AK$3+(K16+T16)*12*7.57%)*SUM(Fasering!$D$5:$D$7)</f>
        <v>706.58408556203767</v>
      </c>
      <c r="AK16" s="9">
        <f>($AK$3+(L16+U16)*12*7.57%)*SUM(Fasering!$D$5:$D$8)</f>
        <v>973.97796395494765</v>
      </c>
      <c r="AL16" s="9">
        <f>($AK$3+(M16+V16)*12*7.57%)*SUM(Fasering!$D$5:$D$9)</f>
        <v>1246.6018128603762</v>
      </c>
      <c r="AM16" s="9">
        <f>($AK$3+(N16+W16)*12*7.57%)*SUM(Fasering!$D$5:$D$10)</f>
        <v>1523.8251482787589</v>
      </c>
      <c r="AN16" s="87">
        <f>($AK$3+(O16+X16)*12*7.57%)*SUM(Fasering!$D$5:$D$11)</f>
        <v>1806.8971811732001</v>
      </c>
      <c r="AO16" s="5">
        <f>($AK$3+(I16+AA16)*12*7.57%)*SUM(Fasering!$D$5)</f>
        <v>0</v>
      </c>
      <c r="AP16" s="9">
        <f>($AK$3+(J16+AB16)*12*7.57%)*SUM(Fasering!$D$5:$D$6)</f>
        <v>441.49010414899379</v>
      </c>
      <c r="AQ16" s="9">
        <f>($AK$3+(K16+AC16)*12*7.57%)*SUM(Fasering!$D$5:$D$7)</f>
        <v>699.32709594660855</v>
      </c>
      <c r="AR16" s="9">
        <f>($AK$3+(L16+AD16)*12*7.57%)*SUM(Fasering!$D$5:$D$8)</f>
        <v>960.46488279224161</v>
      </c>
      <c r="AS16" s="9">
        <f>($AK$3+(M16+AE16)*12*7.57%)*SUM(Fasering!$D$5:$D$9)</f>
        <v>1224.9034646858927</v>
      </c>
      <c r="AT16" s="9">
        <f>($AK$3+(N16+AF16)*12*7.57%)*SUM(Fasering!$D$5:$D$10)</f>
        <v>1492.0372585453074</v>
      </c>
      <c r="AU16" s="87">
        <f>($AK$3+(O16+AG16)*12*7.57%)*SUM(Fasering!$D$5:$D$11)</f>
        <v>1763.0700103084</v>
      </c>
    </row>
    <row r="17" spans="1:47" x14ac:dyDescent="0.3">
      <c r="A17" s="33">
        <f t="shared" si="6"/>
        <v>7</v>
      </c>
      <c r="B17" s="126">
        <v>16684.13</v>
      </c>
      <c r="C17" s="127"/>
      <c r="D17" s="126">
        <f t="shared" si="0"/>
        <v>21158.813666000002</v>
      </c>
      <c r="E17" s="128">
        <f t="shared" si="1"/>
        <v>524.51328996849281</v>
      </c>
      <c r="F17" s="126">
        <f t="shared" si="2"/>
        <v>1763.2344721666668</v>
      </c>
      <c r="G17" s="128">
        <f t="shared" si="3"/>
        <v>43.709440830707734</v>
      </c>
      <c r="H17" s="64">
        <f t="shared" si="7"/>
        <v>1609.3</v>
      </c>
      <c r="I17" s="64">
        <f>GEW!$E$12+($F17-GEW!$E$12)*SUM(Fasering!$D$5)</f>
        <v>1716.7792493333334</v>
      </c>
      <c r="J17" s="64">
        <f>GEW!$E$12+($F17-GEW!$E$12)*SUM(Fasering!$D$5:$D$6)</f>
        <v>1728.7908832863459</v>
      </c>
      <c r="K17" s="64">
        <f>GEW!$E$12+($F17-GEW!$E$12)*SUM(Fasering!$D$5:$D$7)</f>
        <v>1735.6826996394648</v>
      </c>
      <c r="L17" s="64">
        <f>GEW!$E$12+($F17-GEW!$E$12)*SUM(Fasering!$D$5:$D$8)</f>
        <v>1742.5745159925839</v>
      </c>
      <c r="M17" s="64">
        <f>GEW!$E$12+($F17-GEW!$E$12)*SUM(Fasering!$D$5:$D$9)</f>
        <v>1749.466332345703</v>
      </c>
      <c r="N17" s="64">
        <f>GEW!$E$12+($F17-GEW!$E$12)*SUM(Fasering!$D$5:$D$10)</f>
        <v>1756.3426558135477</v>
      </c>
      <c r="O17" s="67">
        <f>GEW!$E$12+($F17-GEW!$E$12)*SUM(Fasering!$D$5:$D$11)</f>
        <v>1763.2344721666668</v>
      </c>
      <c r="P17" s="131">
        <f t="shared" si="8"/>
        <v>96.49205383333333</v>
      </c>
      <c r="Q17" s="132">
        <f t="shared" si="4"/>
        <v>2.3919755337354167</v>
      </c>
      <c r="R17" s="46">
        <f>$P17*SUM(Fasering!$D$5)</f>
        <v>0</v>
      </c>
      <c r="S17" s="46">
        <f>$P17*SUM(Fasering!$D$5:$D$6)</f>
        <v>24.949341738787748</v>
      </c>
      <c r="T17" s="46">
        <f>$P17*SUM(Fasering!$D$5:$D$7)</f>
        <v>39.26432020612684</v>
      </c>
      <c r="U17" s="46">
        <f>$P17*SUM(Fasering!$D$5:$D$8)</f>
        <v>53.579298673465928</v>
      </c>
      <c r="V17" s="46">
        <f>$P17*SUM(Fasering!$D$5:$D$9)</f>
        <v>67.894277140805016</v>
      </c>
      <c r="W17" s="46">
        <f>$P17*SUM(Fasering!$D$5:$D$10)</f>
        <v>82.177075365994256</v>
      </c>
      <c r="X17" s="56">
        <f>$P17*SUM(Fasering!$D$5:$D$11)</f>
        <v>96.49205383333333</v>
      </c>
      <c r="Y17" s="131">
        <f t="shared" si="9"/>
        <v>48.245498499999997</v>
      </c>
      <c r="Z17" s="132">
        <f t="shared" si="5"/>
        <v>1.1959746677607033</v>
      </c>
      <c r="AA17" s="55">
        <f>$Y17*SUM(Fasering!$D$5)</f>
        <v>0</v>
      </c>
      <c r="AB17" s="46">
        <f>$Y17*SUM(Fasering!$D$5:$D$6)</f>
        <v>12.474534240029346</v>
      </c>
      <c r="AC17" s="46">
        <f>$Y17*SUM(Fasering!$D$5:$D$7)</f>
        <v>19.631945080992917</v>
      </c>
      <c r="AD17" s="46">
        <f>$Y17*SUM(Fasering!$D$5:$D$8)</f>
        <v>26.789355921956485</v>
      </c>
      <c r="AE17" s="46">
        <f>$Y17*SUM(Fasering!$D$5:$D$9)</f>
        <v>33.946766762920056</v>
      </c>
      <c r="AF17" s="46">
        <f>$Y17*SUM(Fasering!$D$5:$D$10)</f>
        <v>41.088087659036432</v>
      </c>
      <c r="AG17" s="56">
        <f>$Y17*SUM(Fasering!$D$5:$D$11)</f>
        <v>48.245498499999997</v>
      </c>
      <c r="AH17" s="5">
        <f>($AK$3+(I17+R17)*12*7.57%)*SUM(Fasering!$D$5)</f>
        <v>0</v>
      </c>
      <c r="AI17" s="9">
        <f>($AK$3+(J17+S17)*12*7.57%)*SUM(Fasering!$D$5:$D$6)</f>
        <v>445.15815160345613</v>
      </c>
      <c r="AJ17" s="9">
        <f>($AK$3+(K17+T17)*12*7.57%)*SUM(Fasering!$D$5:$D$7)</f>
        <v>708.41184484089104</v>
      </c>
      <c r="AK17" s="9">
        <f>($AK$3+(L17+U17)*12*7.57%)*SUM(Fasering!$D$5:$D$8)</f>
        <v>977.3813944116373</v>
      </c>
      <c r="AL17" s="9">
        <f>($AK$3+(M17+V17)*12*7.57%)*SUM(Fasering!$D$5:$D$9)</f>
        <v>1252.066800315695</v>
      </c>
      <c r="AM17" s="9">
        <f>($AK$3+(N17+W17)*12*7.57%)*SUM(Fasering!$D$5:$D$10)</f>
        <v>1531.8313069608587</v>
      </c>
      <c r="AN17" s="87">
        <f>($AK$3+(O17+X17)*12*7.57%)*SUM(Fasering!$D$5:$D$11)</f>
        <v>1817.9355762184</v>
      </c>
      <c r="AO17" s="5">
        <f>($AK$3+(I17+AA17)*12*7.57%)*SUM(Fasering!$D$5)</f>
        <v>0</v>
      </c>
      <c r="AP17" s="9">
        <f>($AK$3+(J17+AB17)*12*7.57%)*SUM(Fasering!$D$5:$D$6)</f>
        <v>442.22807807080318</v>
      </c>
      <c r="AQ17" s="9">
        <f>($AK$3+(K17+AC17)*12*7.57%)*SUM(Fasering!$D$5:$D$7)</f>
        <v>701.15485522546169</v>
      </c>
      <c r="AR17" s="9">
        <f>($AK$3+(L17+AD17)*12*7.57%)*SUM(Fasering!$D$5:$D$8)</f>
        <v>963.86831324893114</v>
      </c>
      <c r="AS17" s="9">
        <f>($AK$3+(M17+AE17)*12*7.57%)*SUM(Fasering!$D$5:$D$9)</f>
        <v>1230.3684521412117</v>
      </c>
      <c r="AT17" s="9">
        <f>($AK$3+(N17+AF17)*12*7.57%)*SUM(Fasering!$D$5:$D$10)</f>
        <v>1500.0434172274076</v>
      </c>
      <c r="AU17" s="87">
        <f>($AK$3+(O17+AG17)*12*7.57%)*SUM(Fasering!$D$5:$D$11)</f>
        <v>1774.1084053535999</v>
      </c>
    </row>
    <row r="18" spans="1:47" x14ac:dyDescent="0.3">
      <c r="A18" s="33">
        <f t="shared" si="6"/>
        <v>8</v>
      </c>
      <c r="B18" s="126">
        <v>17361.599999999999</v>
      </c>
      <c r="C18" s="127"/>
      <c r="D18" s="126">
        <f t="shared" si="0"/>
        <v>22017.981119999997</v>
      </c>
      <c r="E18" s="128">
        <f t="shared" si="1"/>
        <v>545.81149482274361</v>
      </c>
      <c r="F18" s="126">
        <f t="shared" si="2"/>
        <v>1834.83176</v>
      </c>
      <c r="G18" s="128">
        <f t="shared" si="3"/>
        <v>45.484291235228646</v>
      </c>
      <c r="H18" s="64">
        <f t="shared" si="7"/>
        <v>1609.3</v>
      </c>
      <c r="I18" s="64">
        <f>GEW!$E$12+($F18-GEW!$E$12)*SUM(Fasering!$D$5)</f>
        <v>1716.7792493333334</v>
      </c>
      <c r="J18" s="64">
        <f>GEW!$E$12+($F18-GEW!$E$12)*SUM(Fasering!$D$5:$D$6)</f>
        <v>1747.3033424035452</v>
      </c>
      <c r="K18" s="64">
        <f>GEW!$E$12+($F18-GEW!$E$12)*SUM(Fasering!$D$5:$D$7)</f>
        <v>1764.8169000600915</v>
      </c>
      <c r="L18" s="64">
        <f>GEW!$E$12+($F18-GEW!$E$12)*SUM(Fasering!$D$5:$D$8)</f>
        <v>1782.3304577166377</v>
      </c>
      <c r="M18" s="64">
        <f>GEW!$E$12+($F18-GEW!$E$12)*SUM(Fasering!$D$5:$D$9)</f>
        <v>1799.844015373184</v>
      </c>
      <c r="N18" s="64">
        <f>GEW!$E$12+($F18-GEW!$E$12)*SUM(Fasering!$D$5:$D$10)</f>
        <v>1817.3182023434538</v>
      </c>
      <c r="O18" s="67">
        <f>GEW!$E$12+($F18-GEW!$E$12)*SUM(Fasering!$D$5:$D$11)</f>
        <v>1834.83176</v>
      </c>
      <c r="P18" s="131">
        <f t="shared" si="8"/>
        <v>96.49205383333333</v>
      </c>
      <c r="Q18" s="132">
        <f t="shared" si="4"/>
        <v>2.3919755337354167</v>
      </c>
      <c r="R18" s="46">
        <f>$P18*SUM(Fasering!$D$5)</f>
        <v>0</v>
      </c>
      <c r="S18" s="46">
        <f>$P18*SUM(Fasering!$D$5:$D$6)</f>
        <v>24.949341738787748</v>
      </c>
      <c r="T18" s="46">
        <f>$P18*SUM(Fasering!$D$5:$D$7)</f>
        <v>39.26432020612684</v>
      </c>
      <c r="U18" s="46">
        <f>$P18*SUM(Fasering!$D$5:$D$8)</f>
        <v>53.579298673465928</v>
      </c>
      <c r="V18" s="46">
        <f>$P18*SUM(Fasering!$D$5:$D$9)</f>
        <v>67.894277140805016</v>
      </c>
      <c r="W18" s="46">
        <f>$P18*SUM(Fasering!$D$5:$D$10)</f>
        <v>82.177075365994256</v>
      </c>
      <c r="X18" s="56">
        <f>$P18*SUM(Fasering!$D$5:$D$11)</f>
        <v>96.49205383333333</v>
      </c>
      <c r="Y18" s="131">
        <f t="shared" si="9"/>
        <v>48.245498499999997</v>
      </c>
      <c r="Z18" s="132">
        <f t="shared" si="5"/>
        <v>1.1959746677607033</v>
      </c>
      <c r="AA18" s="55">
        <f>$Y18*SUM(Fasering!$D$5)</f>
        <v>0</v>
      </c>
      <c r="AB18" s="46">
        <f>$Y18*SUM(Fasering!$D$5:$D$6)</f>
        <v>12.474534240029346</v>
      </c>
      <c r="AC18" s="46">
        <f>$Y18*SUM(Fasering!$D$5:$D$7)</f>
        <v>19.631945080992917</v>
      </c>
      <c r="AD18" s="46">
        <f>$Y18*SUM(Fasering!$D$5:$D$8)</f>
        <v>26.789355921956485</v>
      </c>
      <c r="AE18" s="46">
        <f>$Y18*SUM(Fasering!$D$5:$D$9)</f>
        <v>33.946766762920056</v>
      </c>
      <c r="AF18" s="46">
        <f>$Y18*SUM(Fasering!$D$5:$D$10)</f>
        <v>41.088087659036432</v>
      </c>
      <c r="AG18" s="56">
        <f>$Y18*SUM(Fasering!$D$5:$D$11)</f>
        <v>48.245498499999997</v>
      </c>
      <c r="AH18" s="5">
        <f>($AK$3+(I18+R18)*12*7.57%)*SUM(Fasering!$D$5)</f>
        <v>0</v>
      </c>
      <c r="AI18" s="9">
        <f>($AK$3+(J18+S18)*12*7.57%)*SUM(Fasering!$D$5:$D$6)</f>
        <v>449.50634427007822</v>
      </c>
      <c r="AJ18" s="9">
        <f>($AK$3+(K18+T18)*12*7.57%)*SUM(Fasering!$D$5:$D$7)</f>
        <v>719.18112713907033</v>
      </c>
      <c r="AK18" s="9">
        <f>($AK$3+(L18+U18)*12*7.57%)*SUM(Fasering!$D$5:$D$8)</f>
        <v>997.43463872798384</v>
      </c>
      <c r="AL18" s="9">
        <f>($AK$3+(M18+V18)*12*7.57%)*SUM(Fasering!$D$5:$D$9)</f>
        <v>1284.2668790368182</v>
      </c>
      <c r="AM18" s="9">
        <f>($AK$3+(N18+W18)*12*7.57%)*SUM(Fasering!$D$5:$D$10)</f>
        <v>1579.0041398218973</v>
      </c>
      <c r="AN18" s="87">
        <f>($AK$3+(O18+X18)*12*7.57%)*SUM(Fasering!$D$5:$D$11)</f>
        <v>1882.9745524862001</v>
      </c>
      <c r="AO18" s="5">
        <f>($AK$3+(I18+AA18)*12*7.57%)*SUM(Fasering!$D$5)</f>
        <v>0</v>
      </c>
      <c r="AP18" s="9">
        <f>($AK$3+(J18+AB18)*12*7.57%)*SUM(Fasering!$D$5:$D$6)</f>
        <v>446.57627073742532</v>
      </c>
      <c r="AQ18" s="9">
        <f>($AK$3+(K18+AC18)*12*7.57%)*SUM(Fasering!$D$5:$D$7)</f>
        <v>711.92413752364121</v>
      </c>
      <c r="AR18" s="9">
        <f>($AK$3+(L18+AD18)*12*7.57%)*SUM(Fasering!$D$5:$D$8)</f>
        <v>983.92155756527768</v>
      </c>
      <c r="AS18" s="9">
        <f>($AK$3+(M18+AE18)*12*7.57%)*SUM(Fasering!$D$5:$D$9)</f>
        <v>1262.5685308623347</v>
      </c>
      <c r="AT18" s="9">
        <f>($AK$3+(N18+AF18)*12*7.57%)*SUM(Fasering!$D$5:$D$10)</f>
        <v>1547.2162500884456</v>
      </c>
      <c r="AU18" s="87">
        <f>($AK$3+(O18+AG18)*12*7.57%)*SUM(Fasering!$D$5:$D$11)</f>
        <v>1839.1473816214002</v>
      </c>
    </row>
    <row r="19" spans="1:47" x14ac:dyDescent="0.3">
      <c r="A19" s="33">
        <f t="shared" si="6"/>
        <v>9</v>
      </c>
      <c r="B19" s="126">
        <v>17419.93</v>
      </c>
      <c r="C19" s="127"/>
      <c r="D19" s="126">
        <f t="shared" si="0"/>
        <v>22091.955226000002</v>
      </c>
      <c r="E19" s="128">
        <f t="shared" si="1"/>
        <v>547.64526501057276</v>
      </c>
      <c r="F19" s="126">
        <f t="shared" si="2"/>
        <v>1840.9962688333333</v>
      </c>
      <c r="G19" s="128">
        <f t="shared" si="3"/>
        <v>45.637105417547723</v>
      </c>
      <c r="H19" s="64">
        <f t="shared" si="7"/>
        <v>1609.3</v>
      </c>
      <c r="I19" s="64">
        <f>GEW!$E$12+($F19-GEW!$E$12)*SUM(Fasering!$D$5)</f>
        <v>1716.7792493333334</v>
      </c>
      <c r="J19" s="64">
        <f>GEW!$E$12+($F19-GEW!$E$12)*SUM(Fasering!$D$5:$D$6)</f>
        <v>1748.8972605701151</v>
      </c>
      <c r="K19" s="64">
        <f>GEW!$E$12+($F19-GEW!$E$12)*SUM(Fasering!$D$5:$D$7)</f>
        <v>1767.3253475345703</v>
      </c>
      <c r="L19" s="64">
        <f>GEW!$E$12+($F19-GEW!$E$12)*SUM(Fasering!$D$5:$D$8)</f>
        <v>1785.7534344990252</v>
      </c>
      <c r="M19" s="64">
        <f>GEW!$E$12+($F19-GEW!$E$12)*SUM(Fasering!$D$5:$D$9)</f>
        <v>1804.1815214634801</v>
      </c>
      <c r="N19" s="64">
        <f>GEW!$E$12+($F19-GEW!$E$12)*SUM(Fasering!$D$5:$D$10)</f>
        <v>1822.5681818688784</v>
      </c>
      <c r="O19" s="67">
        <f>GEW!$E$12+($F19-GEW!$E$12)*SUM(Fasering!$D$5:$D$11)</f>
        <v>1840.9962688333333</v>
      </c>
      <c r="P19" s="131">
        <f t="shared" si="8"/>
        <v>96.49205383333333</v>
      </c>
      <c r="Q19" s="132">
        <f t="shared" si="4"/>
        <v>2.3919755337354167</v>
      </c>
      <c r="R19" s="46">
        <f>$P19*SUM(Fasering!$D$5)</f>
        <v>0</v>
      </c>
      <c r="S19" s="46">
        <f>$P19*SUM(Fasering!$D$5:$D$6)</f>
        <v>24.949341738787748</v>
      </c>
      <c r="T19" s="46">
        <f>$P19*SUM(Fasering!$D$5:$D$7)</f>
        <v>39.26432020612684</v>
      </c>
      <c r="U19" s="46">
        <f>$P19*SUM(Fasering!$D$5:$D$8)</f>
        <v>53.579298673465928</v>
      </c>
      <c r="V19" s="46">
        <f>$P19*SUM(Fasering!$D$5:$D$9)</f>
        <v>67.894277140805016</v>
      </c>
      <c r="W19" s="46">
        <f>$P19*SUM(Fasering!$D$5:$D$10)</f>
        <v>82.177075365994256</v>
      </c>
      <c r="X19" s="56">
        <f>$P19*SUM(Fasering!$D$5:$D$11)</f>
        <v>96.49205383333333</v>
      </c>
      <c r="Y19" s="131">
        <f t="shared" si="9"/>
        <v>48.245498499999997</v>
      </c>
      <c r="Z19" s="132">
        <f t="shared" si="5"/>
        <v>1.1959746677607033</v>
      </c>
      <c r="AA19" s="55">
        <f>$Y19*SUM(Fasering!$D$5)</f>
        <v>0</v>
      </c>
      <c r="AB19" s="46">
        <f>$Y19*SUM(Fasering!$D$5:$D$6)</f>
        <v>12.474534240029346</v>
      </c>
      <c r="AC19" s="46">
        <f>$Y19*SUM(Fasering!$D$5:$D$7)</f>
        <v>19.631945080992917</v>
      </c>
      <c r="AD19" s="46">
        <f>$Y19*SUM(Fasering!$D$5:$D$8)</f>
        <v>26.789355921956485</v>
      </c>
      <c r="AE19" s="46">
        <f>$Y19*SUM(Fasering!$D$5:$D$9)</f>
        <v>33.946766762920056</v>
      </c>
      <c r="AF19" s="46">
        <f>$Y19*SUM(Fasering!$D$5:$D$10)</f>
        <v>41.088087659036432</v>
      </c>
      <c r="AG19" s="56">
        <f>$Y19*SUM(Fasering!$D$5:$D$11)</f>
        <v>48.245498499999997</v>
      </c>
      <c r="AH19" s="5">
        <f>($AK$3+(I19+R19)*12*7.57%)*SUM(Fasering!$D$5)</f>
        <v>0</v>
      </c>
      <c r="AI19" s="9">
        <f>($AK$3+(J19+S19)*12*7.57%)*SUM(Fasering!$D$5:$D$6)</f>
        <v>449.88072258682149</v>
      </c>
      <c r="AJ19" s="9">
        <f>($AK$3+(K19+T19)*12*7.57%)*SUM(Fasering!$D$5:$D$7)</f>
        <v>720.10835969025754</v>
      </c>
      <c r="AK19" s="9">
        <f>($AK$3+(L19+U19)*12*7.57%)*SUM(Fasering!$D$5:$D$8)</f>
        <v>999.16121812038841</v>
      </c>
      <c r="AL19" s="9">
        <f>($AK$3+(M19+V19)*12*7.57%)*SUM(Fasering!$D$5:$D$9)</f>
        <v>1287.039297877214</v>
      </c>
      <c r="AM19" s="9">
        <f>($AK$3+(N19+W19)*12*7.57%)*SUM(Fasering!$D$5:$D$10)</f>
        <v>1583.0657091028752</v>
      </c>
      <c r="AN19" s="87">
        <f>($AK$3+(O19+X19)*12*7.57%)*SUM(Fasering!$D$5:$D$11)</f>
        <v>1888.5743923104001</v>
      </c>
      <c r="AO19" s="5">
        <f>($AK$3+(I19+AA19)*12*7.57%)*SUM(Fasering!$D$5)</f>
        <v>0</v>
      </c>
      <c r="AP19" s="9">
        <f>($AK$3+(J19+AB19)*12*7.57%)*SUM(Fasering!$D$5:$D$6)</f>
        <v>446.95064905416865</v>
      </c>
      <c r="AQ19" s="9">
        <f>($AK$3+(K19+AC19)*12*7.57%)*SUM(Fasering!$D$5:$D$7)</f>
        <v>712.85137007482831</v>
      </c>
      <c r="AR19" s="9">
        <f>($AK$3+(L19+AD19)*12*7.57%)*SUM(Fasering!$D$5:$D$8)</f>
        <v>985.64813695768237</v>
      </c>
      <c r="AS19" s="9">
        <f>($AK$3+(M19+AE19)*12*7.57%)*SUM(Fasering!$D$5:$D$9)</f>
        <v>1265.3409497027308</v>
      </c>
      <c r="AT19" s="9">
        <f>($AK$3+(N19+AF19)*12*7.57%)*SUM(Fasering!$D$5:$D$10)</f>
        <v>1551.2778193694239</v>
      </c>
      <c r="AU19" s="87">
        <f>($AK$3+(O19+AG19)*12*7.57%)*SUM(Fasering!$D$5:$D$11)</f>
        <v>1844.7472214456</v>
      </c>
    </row>
    <row r="20" spans="1:47" x14ac:dyDescent="0.3">
      <c r="A20" s="33">
        <f t="shared" si="6"/>
        <v>10</v>
      </c>
      <c r="B20" s="126">
        <v>18154.060000000001</v>
      </c>
      <c r="C20" s="127"/>
      <c r="D20" s="126">
        <f t="shared" si="0"/>
        <v>23022.978892000003</v>
      </c>
      <c r="E20" s="128">
        <f t="shared" si="1"/>
        <v>570.72473883177702</v>
      </c>
      <c r="F20" s="126">
        <f t="shared" si="2"/>
        <v>1918.5815743333333</v>
      </c>
      <c r="G20" s="128">
        <f t="shared" si="3"/>
        <v>47.560394902648078</v>
      </c>
      <c r="H20" s="64">
        <f t="shared" si="7"/>
        <v>1609.3</v>
      </c>
      <c r="I20" s="64">
        <f>GEW!$E$12+($F20-GEW!$E$12)*SUM(Fasering!$D$5)</f>
        <v>1716.7792493333334</v>
      </c>
      <c r="J20" s="64">
        <f>GEW!$E$12+($F20-GEW!$E$12)*SUM(Fasering!$D$5:$D$6)</f>
        <v>1768.9580036461327</v>
      </c>
      <c r="K20" s="64">
        <f>GEW!$E$12+($F20-GEW!$E$12)*SUM(Fasering!$D$5:$D$7)</f>
        <v>1798.8961780581278</v>
      </c>
      <c r="L20" s="64">
        <f>GEW!$E$12+($F20-GEW!$E$12)*SUM(Fasering!$D$5:$D$8)</f>
        <v>1828.8343524701231</v>
      </c>
      <c r="M20" s="64">
        <f>GEW!$E$12+($F20-GEW!$E$12)*SUM(Fasering!$D$5:$D$9)</f>
        <v>1858.7725268821182</v>
      </c>
      <c r="N20" s="64">
        <f>GEW!$E$12+($F20-GEW!$E$12)*SUM(Fasering!$D$5:$D$10)</f>
        <v>1888.6433999213382</v>
      </c>
      <c r="O20" s="67">
        <f>GEW!$E$12+($F20-GEW!$E$12)*SUM(Fasering!$D$5:$D$11)</f>
        <v>1918.5815743333333</v>
      </c>
      <c r="P20" s="126">
        <f t="shared" si="8"/>
        <v>96.49205383333333</v>
      </c>
      <c r="Q20" s="128">
        <f t="shared" si="4"/>
        <v>2.3919755337354167</v>
      </c>
      <c r="R20" s="46">
        <f>$P20*SUM(Fasering!$D$5)</f>
        <v>0</v>
      </c>
      <c r="S20" s="46">
        <f>$P20*SUM(Fasering!$D$5:$D$6)</f>
        <v>24.949341738787748</v>
      </c>
      <c r="T20" s="46">
        <f>$P20*SUM(Fasering!$D$5:$D$7)</f>
        <v>39.26432020612684</v>
      </c>
      <c r="U20" s="46">
        <f>$P20*SUM(Fasering!$D$5:$D$8)</f>
        <v>53.579298673465928</v>
      </c>
      <c r="V20" s="46">
        <f>$P20*SUM(Fasering!$D$5:$D$9)</f>
        <v>67.894277140805016</v>
      </c>
      <c r="W20" s="46">
        <f>$P20*SUM(Fasering!$D$5:$D$10)</f>
        <v>82.177075365994256</v>
      </c>
      <c r="X20" s="56">
        <f>$P20*SUM(Fasering!$D$5:$D$11)</f>
        <v>96.49205383333333</v>
      </c>
      <c r="Y20" s="126">
        <f t="shared" si="9"/>
        <v>48.245498499999997</v>
      </c>
      <c r="Z20" s="128">
        <f t="shared" si="5"/>
        <v>1.1959746677607033</v>
      </c>
      <c r="AA20" s="55">
        <f>$Y20*SUM(Fasering!$D$5)</f>
        <v>0</v>
      </c>
      <c r="AB20" s="46">
        <f>$Y20*SUM(Fasering!$D$5:$D$6)</f>
        <v>12.474534240029346</v>
      </c>
      <c r="AC20" s="46">
        <f>$Y20*SUM(Fasering!$D$5:$D$7)</f>
        <v>19.631945080992917</v>
      </c>
      <c r="AD20" s="46">
        <f>$Y20*SUM(Fasering!$D$5:$D$8)</f>
        <v>26.789355921956485</v>
      </c>
      <c r="AE20" s="46">
        <f>$Y20*SUM(Fasering!$D$5:$D$9)</f>
        <v>33.946766762920056</v>
      </c>
      <c r="AF20" s="46">
        <f>$Y20*SUM(Fasering!$D$5:$D$10)</f>
        <v>41.088087659036432</v>
      </c>
      <c r="AG20" s="56">
        <f>$Y20*SUM(Fasering!$D$5:$D$11)</f>
        <v>48.245498499999997</v>
      </c>
      <c r="AH20" s="5">
        <f>($AK$3+(I20+R20)*12*7.57%)*SUM(Fasering!$D$5)</f>
        <v>0</v>
      </c>
      <c r="AI20" s="9">
        <f>($AK$3+(J20+S20)*12*7.57%)*SUM(Fasering!$D$5:$D$6)</f>
        <v>454.59257504131739</v>
      </c>
      <c r="AJ20" s="9">
        <f>($AK$3+(K20+T20)*12*7.57%)*SUM(Fasering!$D$5:$D$7)</f>
        <v>731.77832767933808</v>
      </c>
      <c r="AK20" s="9">
        <f>($AK$3+(L20+U20)*12*7.57%)*SUM(Fasering!$D$5:$D$8)</f>
        <v>1020.8916095029728</v>
      </c>
      <c r="AL20" s="9">
        <f>($AK$3+(M20+V20)*12*7.57%)*SUM(Fasering!$D$5:$D$9)</f>
        <v>1321.9324205122211</v>
      </c>
      <c r="AM20" s="9">
        <f>($AK$3+(N20+W20)*12*7.57%)*SUM(Fasering!$D$5:$D$10)</f>
        <v>1634.1838276738438</v>
      </c>
      <c r="AN20" s="87">
        <f>($AK$3+(O20+X20)*12*7.57%)*SUM(Fasering!$D$5:$D$11)</f>
        <v>1959.0528838265998</v>
      </c>
      <c r="AO20" s="5">
        <f>($AK$3+(I20+AA20)*12*7.57%)*SUM(Fasering!$D$5)</f>
        <v>0</v>
      </c>
      <c r="AP20" s="9">
        <f>($AK$3+(J20+AB20)*12*7.57%)*SUM(Fasering!$D$5:$D$6)</f>
        <v>451.66250150866443</v>
      </c>
      <c r="AQ20" s="9">
        <f>($AK$3+(K20+AC20)*12*7.57%)*SUM(Fasering!$D$5:$D$7)</f>
        <v>724.52133806390884</v>
      </c>
      <c r="AR20" s="9">
        <f>($AK$3+(L20+AD20)*12*7.57%)*SUM(Fasering!$D$5:$D$8)</f>
        <v>1007.3785283402668</v>
      </c>
      <c r="AS20" s="9">
        <f>($AK$3+(M20+AE20)*12*7.57%)*SUM(Fasering!$D$5:$D$9)</f>
        <v>1300.2340723377379</v>
      </c>
      <c r="AT20" s="9">
        <f>($AK$3+(N20+AF20)*12*7.57%)*SUM(Fasering!$D$5:$D$10)</f>
        <v>1602.3959379403923</v>
      </c>
      <c r="AU20" s="87">
        <f>($AK$3+(O20+AG20)*12*7.57%)*SUM(Fasering!$D$5:$D$11)</f>
        <v>1915.2257129617997</v>
      </c>
    </row>
    <row r="21" spans="1:47" x14ac:dyDescent="0.3">
      <c r="A21" s="33">
        <f t="shared" si="6"/>
        <v>11</v>
      </c>
      <c r="B21" s="126">
        <v>18156.099999999999</v>
      </c>
      <c r="C21" s="127"/>
      <c r="D21" s="126">
        <f t="shared" si="0"/>
        <v>23025.566019999998</v>
      </c>
      <c r="E21" s="128">
        <f t="shared" si="1"/>
        <v>570.78887205967294</v>
      </c>
      <c r="F21" s="126">
        <f t="shared" si="2"/>
        <v>1918.7971683333333</v>
      </c>
      <c r="G21" s="128">
        <f t="shared" si="3"/>
        <v>47.565739338306074</v>
      </c>
      <c r="H21" s="64">
        <f t="shared" si="7"/>
        <v>1609.3</v>
      </c>
      <c r="I21" s="64">
        <f>GEW!$E$12+($F21-GEW!$E$12)*SUM(Fasering!$D$5)</f>
        <v>1716.7792493333334</v>
      </c>
      <c r="J21" s="64">
        <f>GEW!$E$12+($F21-GEW!$E$12)*SUM(Fasering!$D$5:$D$6)</f>
        <v>1769.0137484268596</v>
      </c>
      <c r="K21" s="64">
        <f>GEW!$E$12+($F21-GEW!$E$12)*SUM(Fasering!$D$5:$D$7)</f>
        <v>1798.9839070628927</v>
      </c>
      <c r="L21" s="64">
        <f>GEW!$E$12+($F21-GEW!$E$12)*SUM(Fasering!$D$5:$D$8)</f>
        <v>1828.9540656989259</v>
      </c>
      <c r="M21" s="64">
        <f>GEW!$E$12+($F21-GEW!$E$12)*SUM(Fasering!$D$5:$D$9)</f>
        <v>1858.924224334959</v>
      </c>
      <c r="N21" s="64">
        <f>GEW!$E$12+($F21-GEW!$E$12)*SUM(Fasering!$D$5:$D$10)</f>
        <v>1888.8270096973001</v>
      </c>
      <c r="O21" s="67">
        <f>GEW!$E$12+($F21-GEW!$E$12)*SUM(Fasering!$D$5:$D$11)</f>
        <v>1918.7971683333333</v>
      </c>
      <c r="P21" s="126">
        <f t="shared" si="8"/>
        <v>96.49205383333333</v>
      </c>
      <c r="Q21" s="128">
        <f t="shared" si="4"/>
        <v>2.3919755337354167</v>
      </c>
      <c r="R21" s="46">
        <f>$P21*SUM(Fasering!$D$5)</f>
        <v>0</v>
      </c>
      <c r="S21" s="46">
        <f>$P21*SUM(Fasering!$D$5:$D$6)</f>
        <v>24.949341738787748</v>
      </c>
      <c r="T21" s="46">
        <f>$P21*SUM(Fasering!$D$5:$D$7)</f>
        <v>39.26432020612684</v>
      </c>
      <c r="U21" s="46">
        <f>$P21*SUM(Fasering!$D$5:$D$8)</f>
        <v>53.579298673465928</v>
      </c>
      <c r="V21" s="46">
        <f>$P21*SUM(Fasering!$D$5:$D$9)</f>
        <v>67.894277140805016</v>
      </c>
      <c r="W21" s="46">
        <f>$P21*SUM(Fasering!$D$5:$D$10)</f>
        <v>82.177075365994256</v>
      </c>
      <c r="X21" s="56">
        <f>$P21*SUM(Fasering!$D$5:$D$11)</f>
        <v>96.49205383333333</v>
      </c>
      <c r="Y21" s="126">
        <f t="shared" si="9"/>
        <v>48.245498499999997</v>
      </c>
      <c r="Z21" s="128">
        <f t="shared" si="5"/>
        <v>1.1959746677607033</v>
      </c>
      <c r="AA21" s="55">
        <f>$Y21*SUM(Fasering!$D$5)</f>
        <v>0</v>
      </c>
      <c r="AB21" s="46">
        <f>$Y21*SUM(Fasering!$D$5:$D$6)</f>
        <v>12.474534240029346</v>
      </c>
      <c r="AC21" s="46">
        <f>$Y21*SUM(Fasering!$D$5:$D$7)</f>
        <v>19.631945080992917</v>
      </c>
      <c r="AD21" s="46">
        <f>$Y21*SUM(Fasering!$D$5:$D$8)</f>
        <v>26.789355921956485</v>
      </c>
      <c r="AE21" s="46">
        <f>$Y21*SUM(Fasering!$D$5:$D$9)</f>
        <v>33.946766762920056</v>
      </c>
      <c r="AF21" s="46">
        <f>$Y21*SUM(Fasering!$D$5:$D$10)</f>
        <v>41.088087659036432</v>
      </c>
      <c r="AG21" s="56">
        <f>$Y21*SUM(Fasering!$D$5:$D$11)</f>
        <v>48.245498499999997</v>
      </c>
      <c r="AH21" s="5">
        <f>($AK$3+(I21+R21)*12*7.57%)*SUM(Fasering!$D$5)</f>
        <v>0</v>
      </c>
      <c r="AI21" s="9">
        <f>($AK$3+(J21+S21)*12*7.57%)*SUM(Fasering!$D$5:$D$6)</f>
        <v>454.60566833406818</v>
      </c>
      <c r="AJ21" s="9">
        <f>($AK$3+(K21+T21)*12*7.57%)*SUM(Fasering!$D$5:$D$7)</f>
        <v>731.81075617932822</v>
      </c>
      <c r="AK21" s="9">
        <f>($AK$3+(L21+U21)*12*7.57%)*SUM(Fasering!$D$5:$D$8)</f>
        <v>1020.9519939014042</v>
      </c>
      <c r="AL21" s="9">
        <f>($AK$3+(M21+V21)*12*7.57%)*SUM(Fasering!$D$5:$D$9)</f>
        <v>1322.0293815002963</v>
      </c>
      <c r="AM21" s="9">
        <f>($AK$3+(N21+W21)*12*7.57%)*SUM(Fasering!$D$5:$D$10)</f>
        <v>1634.3258746708127</v>
      </c>
      <c r="AN21" s="87">
        <f>($AK$3+(O21+X21)*12*7.57%)*SUM(Fasering!$D$5:$D$11)</f>
        <v>1959.2487294162001</v>
      </c>
      <c r="AO21" s="5">
        <f>($AK$3+(I21+AA21)*12*7.57%)*SUM(Fasering!$D$5)</f>
        <v>0</v>
      </c>
      <c r="AP21" s="9">
        <f>($AK$3+(J21+AB21)*12*7.57%)*SUM(Fasering!$D$5:$D$6)</f>
        <v>451.67559480141529</v>
      </c>
      <c r="AQ21" s="9">
        <f>($AK$3+(K21+AC21)*12*7.57%)*SUM(Fasering!$D$5:$D$7)</f>
        <v>724.55376656389899</v>
      </c>
      <c r="AR21" s="9">
        <f>($AK$3+(L21+AD21)*12*7.57%)*SUM(Fasering!$D$5:$D$8)</f>
        <v>1007.4389127386981</v>
      </c>
      <c r="AS21" s="9">
        <f>($AK$3+(M21+AE21)*12*7.57%)*SUM(Fasering!$D$5:$D$9)</f>
        <v>1300.3310333258125</v>
      </c>
      <c r="AT21" s="9">
        <f>($AK$3+(N21+AF21)*12*7.57%)*SUM(Fasering!$D$5:$D$10)</f>
        <v>1602.5379849373612</v>
      </c>
      <c r="AU21" s="87">
        <f>($AK$3+(O21+AG21)*12*7.57%)*SUM(Fasering!$D$5:$D$11)</f>
        <v>1915.4215585514</v>
      </c>
    </row>
    <row r="22" spans="1:47" x14ac:dyDescent="0.3">
      <c r="A22" s="33">
        <f t="shared" si="6"/>
        <v>12</v>
      </c>
      <c r="B22" s="126">
        <v>18946.509999999998</v>
      </c>
      <c r="C22" s="127"/>
      <c r="D22" s="126">
        <f t="shared" si="0"/>
        <v>24027.963981999997</v>
      </c>
      <c r="E22" s="128">
        <f t="shared" si="1"/>
        <v>595.637668462242</v>
      </c>
      <c r="F22" s="126">
        <f t="shared" si="2"/>
        <v>2002.3303318333333</v>
      </c>
      <c r="G22" s="128">
        <f t="shared" si="3"/>
        <v>49.636472371853507</v>
      </c>
      <c r="H22" s="64">
        <f t="shared" si="7"/>
        <v>1609.3</v>
      </c>
      <c r="I22" s="64">
        <f>GEW!$E$12+($F22-GEW!$E$12)*SUM(Fasering!$D$5)</f>
        <v>1716.7792493333334</v>
      </c>
      <c r="J22" s="64">
        <f>GEW!$E$12+($F22-GEW!$E$12)*SUM(Fasering!$D$5:$D$6)</f>
        <v>1790.6123916299912</v>
      </c>
      <c r="K22" s="64">
        <f>GEW!$E$12+($F22-GEW!$E$12)*SUM(Fasering!$D$5:$D$7)</f>
        <v>1832.9750260120234</v>
      </c>
      <c r="L22" s="64">
        <f>GEW!$E$12+($F22-GEW!$E$12)*SUM(Fasering!$D$5:$D$8)</f>
        <v>1875.3376603940555</v>
      </c>
      <c r="M22" s="64">
        <f>GEW!$E$12+($F22-GEW!$E$12)*SUM(Fasering!$D$5:$D$9)</f>
        <v>1917.7002947760877</v>
      </c>
      <c r="N22" s="64">
        <f>GEW!$E$12+($F22-GEW!$E$12)*SUM(Fasering!$D$5:$D$10)</f>
        <v>1959.9676974513011</v>
      </c>
      <c r="O22" s="67">
        <f>GEW!$E$12+($F22-GEW!$E$12)*SUM(Fasering!$D$5:$D$11)</f>
        <v>2002.3303318333333</v>
      </c>
      <c r="P22" s="126">
        <f t="shared" si="8"/>
        <v>96.49205383333333</v>
      </c>
      <c r="Q22" s="128">
        <f t="shared" si="4"/>
        <v>2.3919755337354167</v>
      </c>
      <c r="R22" s="46">
        <f>$P22*SUM(Fasering!$D$5)</f>
        <v>0</v>
      </c>
      <c r="S22" s="46">
        <f>$P22*SUM(Fasering!$D$5:$D$6)</f>
        <v>24.949341738787748</v>
      </c>
      <c r="T22" s="46">
        <f>$P22*SUM(Fasering!$D$5:$D$7)</f>
        <v>39.26432020612684</v>
      </c>
      <c r="U22" s="46">
        <f>$P22*SUM(Fasering!$D$5:$D$8)</f>
        <v>53.579298673465928</v>
      </c>
      <c r="V22" s="46">
        <f>$P22*SUM(Fasering!$D$5:$D$9)</f>
        <v>67.894277140805016</v>
      </c>
      <c r="W22" s="46">
        <f>$P22*SUM(Fasering!$D$5:$D$10)</f>
        <v>82.177075365994256</v>
      </c>
      <c r="X22" s="56">
        <f>$P22*SUM(Fasering!$D$5:$D$11)</f>
        <v>96.49205383333333</v>
      </c>
      <c r="Y22" s="126">
        <f t="shared" si="9"/>
        <v>48.245498499999997</v>
      </c>
      <c r="Z22" s="128">
        <f t="shared" si="5"/>
        <v>1.1959746677607033</v>
      </c>
      <c r="AA22" s="55">
        <f>$Y22*SUM(Fasering!$D$5)</f>
        <v>0</v>
      </c>
      <c r="AB22" s="46">
        <f>$Y22*SUM(Fasering!$D$5:$D$6)</f>
        <v>12.474534240029346</v>
      </c>
      <c r="AC22" s="46">
        <f>$Y22*SUM(Fasering!$D$5:$D$7)</f>
        <v>19.631945080992917</v>
      </c>
      <c r="AD22" s="46">
        <f>$Y22*SUM(Fasering!$D$5:$D$8)</f>
        <v>26.789355921956485</v>
      </c>
      <c r="AE22" s="46">
        <f>$Y22*SUM(Fasering!$D$5:$D$9)</f>
        <v>33.946766762920056</v>
      </c>
      <c r="AF22" s="46">
        <f>$Y22*SUM(Fasering!$D$5:$D$10)</f>
        <v>41.088087659036432</v>
      </c>
      <c r="AG22" s="56">
        <f>$Y22*SUM(Fasering!$D$5:$D$11)</f>
        <v>48.245498499999997</v>
      </c>
      <c r="AH22" s="5">
        <f>($AK$3+(I22+R22)*12*7.57%)*SUM(Fasering!$D$5)</f>
        <v>0</v>
      </c>
      <c r="AI22" s="9">
        <f>($AK$3+(J22+S22)*12*7.57%)*SUM(Fasering!$D$5:$D$6)</f>
        <v>459.67874162974891</v>
      </c>
      <c r="AJ22" s="9">
        <f>($AK$3+(K22+T22)*12*7.57%)*SUM(Fasering!$D$5:$D$7)</f>
        <v>744.37536925637073</v>
      </c>
      <c r="AK22" s="9">
        <f>($AK$3+(L22+U22)*12*7.57%)*SUM(Fasering!$D$5:$D$8)</f>
        <v>1044.3482842760088</v>
      </c>
      <c r="AL22" s="9">
        <f>($AK$3+(M22+V22)*12*7.57%)*SUM(Fasering!$D$5:$D$9)</f>
        <v>1359.5974866886631</v>
      </c>
      <c r="AM22" s="9">
        <f>($AK$3+(N22+W22)*12*7.57%)*SUM(Fasering!$D$5:$D$10)</f>
        <v>1689.3628192169815</v>
      </c>
      <c r="AN22" s="87">
        <f>($AK$3+(O22+X22)*12*7.57%)*SUM(Fasering!$D$5:$D$11)</f>
        <v>2035.1302551395997</v>
      </c>
      <c r="AO22" s="5">
        <f>($AK$3+(I22+AA22)*12*7.57%)*SUM(Fasering!$D$5)</f>
        <v>0</v>
      </c>
      <c r="AP22" s="9">
        <f>($AK$3+(J22+AB22)*12*7.57%)*SUM(Fasering!$D$5:$D$6)</f>
        <v>456.74866809709596</v>
      </c>
      <c r="AQ22" s="9">
        <f>($AK$3+(K22+AC22)*12*7.57%)*SUM(Fasering!$D$5:$D$7)</f>
        <v>737.1183796409415</v>
      </c>
      <c r="AR22" s="9">
        <f>($AK$3+(L22+AD22)*12*7.57%)*SUM(Fasering!$D$5:$D$8)</f>
        <v>1030.8352031133029</v>
      </c>
      <c r="AS22" s="9">
        <f>($AK$3+(M22+AE22)*12*7.57%)*SUM(Fasering!$D$5:$D$9)</f>
        <v>1337.8991385141799</v>
      </c>
      <c r="AT22" s="9">
        <f>($AK$3+(N22+AF22)*12*7.57%)*SUM(Fasering!$D$5:$D$10)</f>
        <v>1657.5749294835305</v>
      </c>
      <c r="AU22" s="87">
        <f>($AK$3+(O22+AG22)*12*7.57%)*SUM(Fasering!$D$5:$D$11)</f>
        <v>1991.3030842747999</v>
      </c>
    </row>
    <row r="23" spans="1:47" x14ac:dyDescent="0.3">
      <c r="A23" s="33">
        <f t="shared" si="6"/>
        <v>13</v>
      </c>
      <c r="B23" s="126">
        <v>18946.509999999998</v>
      </c>
      <c r="C23" s="127"/>
      <c r="D23" s="126">
        <f t="shared" si="0"/>
        <v>24027.963981999997</v>
      </c>
      <c r="E23" s="128">
        <f t="shared" si="1"/>
        <v>595.637668462242</v>
      </c>
      <c r="F23" s="126">
        <f t="shared" si="2"/>
        <v>2002.3303318333333</v>
      </c>
      <c r="G23" s="128">
        <f t="shared" si="3"/>
        <v>49.636472371853507</v>
      </c>
      <c r="H23" s="64">
        <f t="shared" si="7"/>
        <v>1609.3</v>
      </c>
      <c r="I23" s="64">
        <f>GEW!$E$12+($F23-GEW!$E$12)*SUM(Fasering!$D$5)</f>
        <v>1716.7792493333334</v>
      </c>
      <c r="J23" s="64">
        <f>GEW!$E$12+($F23-GEW!$E$12)*SUM(Fasering!$D$5:$D$6)</f>
        <v>1790.6123916299912</v>
      </c>
      <c r="K23" s="64">
        <f>GEW!$E$12+($F23-GEW!$E$12)*SUM(Fasering!$D$5:$D$7)</f>
        <v>1832.9750260120234</v>
      </c>
      <c r="L23" s="64">
        <f>GEW!$E$12+($F23-GEW!$E$12)*SUM(Fasering!$D$5:$D$8)</f>
        <v>1875.3376603940555</v>
      </c>
      <c r="M23" s="64">
        <f>GEW!$E$12+($F23-GEW!$E$12)*SUM(Fasering!$D$5:$D$9)</f>
        <v>1917.7002947760877</v>
      </c>
      <c r="N23" s="64">
        <f>GEW!$E$12+($F23-GEW!$E$12)*SUM(Fasering!$D$5:$D$10)</f>
        <v>1959.9676974513011</v>
      </c>
      <c r="O23" s="67">
        <f>GEW!$E$12+($F23-GEW!$E$12)*SUM(Fasering!$D$5:$D$11)</f>
        <v>2002.3303318333333</v>
      </c>
      <c r="P23" s="126">
        <f t="shared" si="8"/>
        <v>96.49205383333333</v>
      </c>
      <c r="Q23" s="128">
        <f t="shared" si="4"/>
        <v>2.3919755337354167</v>
      </c>
      <c r="R23" s="46">
        <f>$P23*SUM(Fasering!$D$5)</f>
        <v>0</v>
      </c>
      <c r="S23" s="46">
        <f>$P23*SUM(Fasering!$D$5:$D$6)</f>
        <v>24.949341738787748</v>
      </c>
      <c r="T23" s="46">
        <f>$P23*SUM(Fasering!$D$5:$D$7)</f>
        <v>39.26432020612684</v>
      </c>
      <c r="U23" s="46">
        <f>$P23*SUM(Fasering!$D$5:$D$8)</f>
        <v>53.579298673465928</v>
      </c>
      <c r="V23" s="46">
        <f>$P23*SUM(Fasering!$D$5:$D$9)</f>
        <v>67.894277140805016</v>
      </c>
      <c r="W23" s="46">
        <f>$P23*SUM(Fasering!$D$5:$D$10)</f>
        <v>82.177075365994256</v>
      </c>
      <c r="X23" s="56">
        <f>$P23*SUM(Fasering!$D$5:$D$11)</f>
        <v>96.49205383333333</v>
      </c>
      <c r="Y23" s="126">
        <f t="shared" si="9"/>
        <v>48.245498499999997</v>
      </c>
      <c r="Z23" s="128">
        <f t="shared" si="5"/>
        <v>1.1959746677607033</v>
      </c>
      <c r="AA23" s="55">
        <f>$Y23*SUM(Fasering!$D$5)</f>
        <v>0</v>
      </c>
      <c r="AB23" s="46">
        <f>$Y23*SUM(Fasering!$D$5:$D$6)</f>
        <v>12.474534240029346</v>
      </c>
      <c r="AC23" s="46">
        <f>$Y23*SUM(Fasering!$D$5:$D$7)</f>
        <v>19.631945080992917</v>
      </c>
      <c r="AD23" s="46">
        <f>$Y23*SUM(Fasering!$D$5:$D$8)</f>
        <v>26.789355921956485</v>
      </c>
      <c r="AE23" s="46">
        <f>$Y23*SUM(Fasering!$D$5:$D$9)</f>
        <v>33.946766762920056</v>
      </c>
      <c r="AF23" s="46">
        <f>$Y23*SUM(Fasering!$D$5:$D$10)</f>
        <v>41.088087659036432</v>
      </c>
      <c r="AG23" s="56">
        <f>$Y23*SUM(Fasering!$D$5:$D$11)</f>
        <v>48.245498499999997</v>
      </c>
      <c r="AH23" s="5">
        <f>($AK$3+(I23+R23)*12*7.57%)*SUM(Fasering!$D$5)</f>
        <v>0</v>
      </c>
      <c r="AI23" s="9">
        <f>($AK$3+(J23+S23)*12*7.57%)*SUM(Fasering!$D$5:$D$6)</f>
        <v>459.67874162974891</v>
      </c>
      <c r="AJ23" s="9">
        <f>($AK$3+(K23+T23)*12*7.57%)*SUM(Fasering!$D$5:$D$7)</f>
        <v>744.37536925637073</v>
      </c>
      <c r="AK23" s="9">
        <f>($AK$3+(L23+U23)*12*7.57%)*SUM(Fasering!$D$5:$D$8)</f>
        <v>1044.3482842760088</v>
      </c>
      <c r="AL23" s="9">
        <f>($AK$3+(M23+V23)*12*7.57%)*SUM(Fasering!$D$5:$D$9)</f>
        <v>1359.5974866886631</v>
      </c>
      <c r="AM23" s="9">
        <f>($AK$3+(N23+W23)*12*7.57%)*SUM(Fasering!$D$5:$D$10)</f>
        <v>1689.3628192169815</v>
      </c>
      <c r="AN23" s="87">
        <f>($AK$3+(O23+X23)*12*7.57%)*SUM(Fasering!$D$5:$D$11)</f>
        <v>2035.1302551395997</v>
      </c>
      <c r="AO23" s="5">
        <f>($AK$3+(I23+AA23)*12*7.57%)*SUM(Fasering!$D$5)</f>
        <v>0</v>
      </c>
      <c r="AP23" s="9">
        <f>($AK$3+(J23+AB23)*12*7.57%)*SUM(Fasering!$D$5:$D$6)</f>
        <v>456.74866809709596</v>
      </c>
      <c r="AQ23" s="9">
        <f>($AK$3+(K23+AC23)*12*7.57%)*SUM(Fasering!$D$5:$D$7)</f>
        <v>737.1183796409415</v>
      </c>
      <c r="AR23" s="9">
        <f>($AK$3+(L23+AD23)*12*7.57%)*SUM(Fasering!$D$5:$D$8)</f>
        <v>1030.8352031133029</v>
      </c>
      <c r="AS23" s="9">
        <f>($AK$3+(M23+AE23)*12*7.57%)*SUM(Fasering!$D$5:$D$9)</f>
        <v>1337.8991385141799</v>
      </c>
      <c r="AT23" s="9">
        <f>($AK$3+(N23+AF23)*12*7.57%)*SUM(Fasering!$D$5:$D$10)</f>
        <v>1657.5749294835305</v>
      </c>
      <c r="AU23" s="87">
        <f>($AK$3+(O23+AG23)*12*7.57%)*SUM(Fasering!$D$5:$D$11)</f>
        <v>1991.3030842747999</v>
      </c>
    </row>
    <row r="24" spans="1:47" x14ac:dyDescent="0.3">
      <c r="A24" s="33">
        <f t="shared" si="6"/>
        <v>14</v>
      </c>
      <c r="B24" s="126">
        <v>19738.97</v>
      </c>
      <c r="C24" s="127"/>
      <c r="D24" s="126">
        <f t="shared" si="0"/>
        <v>25032.961754</v>
      </c>
      <c r="E24" s="128">
        <f t="shared" si="1"/>
        <v>620.5509124712753</v>
      </c>
      <c r="F24" s="126">
        <f t="shared" si="2"/>
        <v>2086.0801461666665</v>
      </c>
      <c r="G24" s="128">
        <f t="shared" si="3"/>
        <v>51.712576039272939</v>
      </c>
      <c r="H24" s="64">
        <f t="shared" si="7"/>
        <v>1609.3</v>
      </c>
      <c r="I24" s="64">
        <f>GEW!$E$12+($F24-GEW!$E$12)*SUM(Fasering!$D$5)</f>
        <v>1716.7792493333334</v>
      </c>
      <c r="J24" s="64">
        <f>GEW!$E$12+($F24-GEW!$E$12)*SUM(Fasering!$D$5:$D$6)</f>
        <v>1812.2670528725789</v>
      </c>
      <c r="K24" s="64">
        <f>GEW!$E$12+($F24-GEW!$E$12)*SUM(Fasering!$D$5:$D$7)</f>
        <v>1867.0543040100599</v>
      </c>
      <c r="L24" s="64">
        <f>GEW!$E$12+($F24-GEW!$E$12)*SUM(Fasering!$D$5:$D$8)</f>
        <v>1921.8415551475409</v>
      </c>
      <c r="M24" s="64">
        <f>GEW!$E$12+($F24-GEW!$E$12)*SUM(Fasering!$D$5:$D$9)</f>
        <v>1976.6288062850222</v>
      </c>
      <c r="N24" s="64">
        <f>GEW!$E$12+($F24-GEW!$E$12)*SUM(Fasering!$D$5:$D$10)</f>
        <v>2031.2928950291855</v>
      </c>
      <c r="O24" s="67">
        <f>GEW!$E$12+($F24-GEW!$E$12)*SUM(Fasering!$D$5:$D$11)</f>
        <v>2086.0801461666665</v>
      </c>
      <c r="P24" s="126">
        <f t="shared" si="8"/>
        <v>96.49205383333333</v>
      </c>
      <c r="Q24" s="128">
        <f t="shared" si="4"/>
        <v>2.3919755337354167</v>
      </c>
      <c r="R24" s="46">
        <f>$P24*SUM(Fasering!$D$5)</f>
        <v>0</v>
      </c>
      <c r="S24" s="46">
        <f>$P24*SUM(Fasering!$D$5:$D$6)</f>
        <v>24.949341738787748</v>
      </c>
      <c r="T24" s="46">
        <f>$P24*SUM(Fasering!$D$5:$D$7)</f>
        <v>39.26432020612684</v>
      </c>
      <c r="U24" s="46">
        <f>$P24*SUM(Fasering!$D$5:$D$8)</f>
        <v>53.579298673465928</v>
      </c>
      <c r="V24" s="46">
        <f>$P24*SUM(Fasering!$D$5:$D$9)</f>
        <v>67.894277140805016</v>
      </c>
      <c r="W24" s="46">
        <f>$P24*SUM(Fasering!$D$5:$D$10)</f>
        <v>82.177075365994256</v>
      </c>
      <c r="X24" s="56">
        <f>$P24*SUM(Fasering!$D$5:$D$11)</f>
        <v>96.49205383333333</v>
      </c>
      <c r="Y24" s="126">
        <f t="shared" si="9"/>
        <v>48.245498499999997</v>
      </c>
      <c r="Z24" s="128">
        <f t="shared" si="5"/>
        <v>1.1959746677607033</v>
      </c>
      <c r="AA24" s="55">
        <f>$Y24*SUM(Fasering!$D$5)</f>
        <v>0</v>
      </c>
      <c r="AB24" s="46">
        <f>$Y24*SUM(Fasering!$D$5:$D$6)</f>
        <v>12.474534240029346</v>
      </c>
      <c r="AC24" s="46">
        <f>$Y24*SUM(Fasering!$D$5:$D$7)</f>
        <v>19.631945080992917</v>
      </c>
      <c r="AD24" s="46">
        <f>$Y24*SUM(Fasering!$D$5:$D$8)</f>
        <v>26.789355921956485</v>
      </c>
      <c r="AE24" s="46">
        <f>$Y24*SUM(Fasering!$D$5:$D$9)</f>
        <v>33.946766762920056</v>
      </c>
      <c r="AF24" s="46">
        <f>$Y24*SUM(Fasering!$D$5:$D$10)</f>
        <v>41.088087659036432</v>
      </c>
      <c r="AG24" s="56">
        <f>$Y24*SUM(Fasering!$D$5:$D$11)</f>
        <v>48.245498499999997</v>
      </c>
      <c r="AH24" s="5">
        <f>($AK$3+(I24+R24)*12*7.57%)*SUM(Fasering!$D$5)</f>
        <v>0</v>
      </c>
      <c r="AI24" s="9">
        <f>($AK$3+(J24+S24)*12*7.57%)*SUM(Fasering!$D$5:$D$6)</f>
        <v>464.76497240098803</v>
      </c>
      <c r="AJ24" s="9">
        <f>($AK$3+(K24+T24)*12*7.57%)*SUM(Fasering!$D$5:$D$7)</f>
        <v>756.9725697966386</v>
      </c>
      <c r="AK24" s="9">
        <f>($AK$3+(L24+U24)*12*7.57%)*SUM(Fasering!$D$5:$D$8)</f>
        <v>1067.8052550509979</v>
      </c>
      <c r="AL24" s="9">
        <f>($AK$3+(M24+V24)*12*7.57%)*SUM(Fasering!$D$5:$D$9)</f>
        <v>1397.2630281640666</v>
      </c>
      <c r="AM24" s="9">
        <f>($AK$3+(N24+W24)*12*7.57%)*SUM(Fasering!$D$5:$D$10)</f>
        <v>1744.5425070689284</v>
      </c>
      <c r="AN24" s="87">
        <f>($AK$3+(O24+X24)*12*7.57%)*SUM(Fasering!$D$5:$D$11)</f>
        <v>2111.2085864799997</v>
      </c>
      <c r="AO24" s="5">
        <f>($AK$3+(I24+AA24)*12*7.57%)*SUM(Fasering!$D$5)</f>
        <v>0</v>
      </c>
      <c r="AP24" s="9">
        <f>($AK$3+(J24+AB24)*12*7.57%)*SUM(Fasering!$D$5:$D$6)</f>
        <v>461.83489886833513</v>
      </c>
      <c r="AQ24" s="9">
        <f>($AK$3+(K24+AC24)*12*7.57%)*SUM(Fasering!$D$5:$D$7)</f>
        <v>749.71558018120925</v>
      </c>
      <c r="AR24" s="9">
        <f>($AK$3+(L24+AD24)*12*7.57%)*SUM(Fasering!$D$5:$D$8)</f>
        <v>1054.2921738882919</v>
      </c>
      <c r="AS24" s="9">
        <f>($AK$3+(M24+AE24)*12*7.57%)*SUM(Fasering!$D$5:$D$9)</f>
        <v>1375.5646799895831</v>
      </c>
      <c r="AT24" s="9">
        <f>($AK$3+(N24+AF24)*12*7.57%)*SUM(Fasering!$D$5:$D$10)</f>
        <v>1712.7546173354772</v>
      </c>
      <c r="AU24" s="87">
        <f>($AK$3+(O24+AG24)*12*7.57%)*SUM(Fasering!$D$5:$D$11)</f>
        <v>2067.3814156151998</v>
      </c>
    </row>
    <row r="25" spans="1:47" x14ac:dyDescent="0.3">
      <c r="A25" s="33">
        <f t="shared" si="6"/>
        <v>15</v>
      </c>
      <c r="B25" s="126">
        <v>19738.97</v>
      </c>
      <c r="C25" s="127"/>
      <c r="D25" s="126">
        <f t="shared" si="0"/>
        <v>25032.961754</v>
      </c>
      <c r="E25" s="128">
        <f t="shared" si="1"/>
        <v>620.5509124712753</v>
      </c>
      <c r="F25" s="126">
        <f t="shared" si="2"/>
        <v>2086.0801461666665</v>
      </c>
      <c r="G25" s="128">
        <f t="shared" si="3"/>
        <v>51.712576039272939</v>
      </c>
      <c r="H25" s="64">
        <f t="shared" si="7"/>
        <v>1609.3</v>
      </c>
      <c r="I25" s="64">
        <f>GEW!$E$12+($F25-GEW!$E$12)*SUM(Fasering!$D$5)</f>
        <v>1716.7792493333334</v>
      </c>
      <c r="J25" s="64">
        <f>GEW!$E$12+($F25-GEW!$E$12)*SUM(Fasering!$D$5:$D$6)</f>
        <v>1812.2670528725789</v>
      </c>
      <c r="K25" s="64">
        <f>GEW!$E$12+($F25-GEW!$E$12)*SUM(Fasering!$D$5:$D$7)</f>
        <v>1867.0543040100599</v>
      </c>
      <c r="L25" s="64">
        <f>GEW!$E$12+($F25-GEW!$E$12)*SUM(Fasering!$D$5:$D$8)</f>
        <v>1921.8415551475409</v>
      </c>
      <c r="M25" s="64">
        <f>GEW!$E$12+($F25-GEW!$E$12)*SUM(Fasering!$D$5:$D$9)</f>
        <v>1976.6288062850222</v>
      </c>
      <c r="N25" s="64">
        <f>GEW!$E$12+($F25-GEW!$E$12)*SUM(Fasering!$D$5:$D$10)</f>
        <v>2031.2928950291855</v>
      </c>
      <c r="O25" s="67">
        <f>GEW!$E$12+($F25-GEW!$E$12)*SUM(Fasering!$D$5:$D$11)</f>
        <v>2086.0801461666665</v>
      </c>
      <c r="P25" s="126">
        <f t="shared" si="8"/>
        <v>96.49205383333333</v>
      </c>
      <c r="Q25" s="128">
        <f t="shared" si="4"/>
        <v>2.3919755337354167</v>
      </c>
      <c r="R25" s="46">
        <f>$P25*SUM(Fasering!$D$5)</f>
        <v>0</v>
      </c>
      <c r="S25" s="46">
        <f>$P25*SUM(Fasering!$D$5:$D$6)</f>
        <v>24.949341738787748</v>
      </c>
      <c r="T25" s="46">
        <f>$P25*SUM(Fasering!$D$5:$D$7)</f>
        <v>39.26432020612684</v>
      </c>
      <c r="U25" s="46">
        <f>$P25*SUM(Fasering!$D$5:$D$8)</f>
        <v>53.579298673465928</v>
      </c>
      <c r="V25" s="46">
        <f>$P25*SUM(Fasering!$D$5:$D$9)</f>
        <v>67.894277140805016</v>
      </c>
      <c r="W25" s="46">
        <f>$P25*SUM(Fasering!$D$5:$D$10)</f>
        <v>82.177075365994256</v>
      </c>
      <c r="X25" s="56">
        <f>$P25*SUM(Fasering!$D$5:$D$11)</f>
        <v>96.49205383333333</v>
      </c>
      <c r="Y25" s="126">
        <f t="shared" si="9"/>
        <v>48.245498499999997</v>
      </c>
      <c r="Z25" s="128">
        <f t="shared" si="5"/>
        <v>1.1959746677607033</v>
      </c>
      <c r="AA25" s="55">
        <f>$Y25*SUM(Fasering!$D$5)</f>
        <v>0</v>
      </c>
      <c r="AB25" s="46">
        <f>$Y25*SUM(Fasering!$D$5:$D$6)</f>
        <v>12.474534240029346</v>
      </c>
      <c r="AC25" s="46">
        <f>$Y25*SUM(Fasering!$D$5:$D$7)</f>
        <v>19.631945080992917</v>
      </c>
      <c r="AD25" s="46">
        <f>$Y25*SUM(Fasering!$D$5:$D$8)</f>
        <v>26.789355921956485</v>
      </c>
      <c r="AE25" s="46">
        <f>$Y25*SUM(Fasering!$D$5:$D$9)</f>
        <v>33.946766762920056</v>
      </c>
      <c r="AF25" s="46">
        <f>$Y25*SUM(Fasering!$D$5:$D$10)</f>
        <v>41.088087659036432</v>
      </c>
      <c r="AG25" s="56">
        <f>$Y25*SUM(Fasering!$D$5:$D$11)</f>
        <v>48.245498499999997</v>
      </c>
      <c r="AH25" s="5">
        <f>($AK$3+(I25+R25)*12*7.57%)*SUM(Fasering!$D$5)</f>
        <v>0</v>
      </c>
      <c r="AI25" s="9">
        <f>($AK$3+(J25+S25)*12*7.57%)*SUM(Fasering!$D$5:$D$6)</f>
        <v>464.76497240098803</v>
      </c>
      <c r="AJ25" s="9">
        <f>($AK$3+(K25+T25)*12*7.57%)*SUM(Fasering!$D$5:$D$7)</f>
        <v>756.9725697966386</v>
      </c>
      <c r="AK25" s="9">
        <f>($AK$3+(L25+U25)*12*7.57%)*SUM(Fasering!$D$5:$D$8)</f>
        <v>1067.8052550509979</v>
      </c>
      <c r="AL25" s="9">
        <f>($AK$3+(M25+V25)*12*7.57%)*SUM(Fasering!$D$5:$D$9)</f>
        <v>1397.2630281640666</v>
      </c>
      <c r="AM25" s="9">
        <f>($AK$3+(N25+W25)*12*7.57%)*SUM(Fasering!$D$5:$D$10)</f>
        <v>1744.5425070689284</v>
      </c>
      <c r="AN25" s="87">
        <f>($AK$3+(O25+X25)*12*7.57%)*SUM(Fasering!$D$5:$D$11)</f>
        <v>2111.2085864799997</v>
      </c>
      <c r="AO25" s="5">
        <f>($AK$3+(I25+AA25)*12*7.57%)*SUM(Fasering!$D$5)</f>
        <v>0</v>
      </c>
      <c r="AP25" s="9">
        <f>($AK$3+(J25+AB25)*12*7.57%)*SUM(Fasering!$D$5:$D$6)</f>
        <v>461.83489886833513</v>
      </c>
      <c r="AQ25" s="9">
        <f>($AK$3+(K25+AC25)*12*7.57%)*SUM(Fasering!$D$5:$D$7)</f>
        <v>749.71558018120925</v>
      </c>
      <c r="AR25" s="9">
        <f>($AK$3+(L25+AD25)*12*7.57%)*SUM(Fasering!$D$5:$D$8)</f>
        <v>1054.2921738882919</v>
      </c>
      <c r="AS25" s="9">
        <f>($AK$3+(M25+AE25)*12*7.57%)*SUM(Fasering!$D$5:$D$9)</f>
        <v>1375.5646799895831</v>
      </c>
      <c r="AT25" s="9">
        <f>($AK$3+(N25+AF25)*12*7.57%)*SUM(Fasering!$D$5:$D$10)</f>
        <v>1712.7546173354772</v>
      </c>
      <c r="AU25" s="87">
        <f>($AK$3+(O25+AG25)*12*7.57%)*SUM(Fasering!$D$5:$D$11)</f>
        <v>2067.3814156151998</v>
      </c>
    </row>
    <row r="26" spans="1:47" x14ac:dyDescent="0.3">
      <c r="A26" s="33">
        <f t="shared" si="6"/>
        <v>16</v>
      </c>
      <c r="B26" s="126">
        <v>20531.419999999998</v>
      </c>
      <c r="C26" s="127"/>
      <c r="D26" s="126">
        <f t="shared" si="0"/>
        <v>26037.946843999998</v>
      </c>
      <c r="E26" s="128">
        <f t="shared" si="1"/>
        <v>645.4638421017404</v>
      </c>
      <c r="F26" s="126">
        <f t="shared" si="2"/>
        <v>2169.8289036666665</v>
      </c>
      <c r="G26" s="128">
        <f t="shared" si="3"/>
        <v>53.788653508478369</v>
      </c>
      <c r="H26" s="64">
        <f t="shared" si="7"/>
        <v>1609.3</v>
      </c>
      <c r="I26" s="64">
        <f>GEW!$E$12+($F26-GEW!$E$12)*SUM(Fasering!$D$5)</f>
        <v>1716.7792493333334</v>
      </c>
      <c r="J26" s="64">
        <f>GEW!$E$12+($F26-GEW!$E$12)*SUM(Fasering!$D$5:$D$6)</f>
        <v>1833.9214408564374</v>
      </c>
      <c r="K26" s="64">
        <f>GEW!$E$12+($F26-GEW!$E$12)*SUM(Fasering!$D$5:$D$7)</f>
        <v>1901.1331519639555</v>
      </c>
      <c r="L26" s="64">
        <f>GEW!$E$12+($F26-GEW!$E$12)*SUM(Fasering!$D$5:$D$8)</f>
        <v>1968.3448630714736</v>
      </c>
      <c r="M26" s="64">
        <f>GEW!$E$12+($F26-GEW!$E$12)*SUM(Fasering!$D$5:$D$9)</f>
        <v>2035.5565741789915</v>
      </c>
      <c r="N26" s="64">
        <f>GEW!$E$12+($F26-GEW!$E$12)*SUM(Fasering!$D$5:$D$10)</f>
        <v>2102.6171925591484</v>
      </c>
      <c r="O26" s="67">
        <f>GEW!$E$12+($F26-GEW!$E$12)*SUM(Fasering!$D$5:$D$11)</f>
        <v>2169.8289036666665</v>
      </c>
      <c r="P26" s="126">
        <f t="shared" si="8"/>
        <v>48.245498499999997</v>
      </c>
      <c r="Q26" s="128">
        <f t="shared" si="4"/>
        <v>1.1959746677607033</v>
      </c>
      <c r="R26" s="46">
        <f>$P26*SUM(Fasering!$D$5)</f>
        <v>0</v>
      </c>
      <c r="S26" s="46">
        <f>$P26*SUM(Fasering!$D$5:$D$6)</f>
        <v>12.474534240029346</v>
      </c>
      <c r="T26" s="46">
        <f>$P26*SUM(Fasering!$D$5:$D$7)</f>
        <v>19.631945080992917</v>
      </c>
      <c r="U26" s="46">
        <f>$P26*SUM(Fasering!$D$5:$D$8)</f>
        <v>26.789355921956485</v>
      </c>
      <c r="V26" s="46">
        <f>$P26*SUM(Fasering!$D$5:$D$9)</f>
        <v>33.946766762920056</v>
      </c>
      <c r="W26" s="46">
        <f>$P26*SUM(Fasering!$D$5:$D$10)</f>
        <v>41.088087659036432</v>
      </c>
      <c r="X26" s="56">
        <f>$P26*SUM(Fasering!$D$5:$D$11)</f>
        <v>48.245498499999997</v>
      </c>
      <c r="Y26" s="126">
        <f t="shared" si="9"/>
        <v>24.123277666666663</v>
      </c>
      <c r="Z26" s="128">
        <f t="shared" si="5"/>
        <v>0.5980004329873565</v>
      </c>
      <c r="AA26" s="55">
        <f>$Y26*SUM(Fasering!$D$5)</f>
        <v>0</v>
      </c>
      <c r="AB26" s="46">
        <f>$Y26*SUM(Fasering!$D$5:$D$6)</f>
        <v>6.2374037493792001</v>
      </c>
      <c r="AC26" s="46">
        <f>$Y26*SUM(Fasering!$D$5:$D$7)</f>
        <v>9.8161875625669595</v>
      </c>
      <c r="AD26" s="46">
        <f>$Y26*SUM(Fasering!$D$5:$D$8)</f>
        <v>13.39497137575472</v>
      </c>
      <c r="AE26" s="46">
        <f>$Y26*SUM(Fasering!$D$5:$D$9)</f>
        <v>16.97375518894248</v>
      </c>
      <c r="AF26" s="46">
        <f>$Y26*SUM(Fasering!$D$5:$D$10)</f>
        <v>20.544493853478905</v>
      </c>
      <c r="AG26" s="56">
        <f>$Y26*SUM(Fasering!$D$5:$D$11)</f>
        <v>24.123277666666663</v>
      </c>
      <c r="AH26" s="5">
        <f>($AK$3+(I26+R26)*12*7.57%)*SUM(Fasering!$D$5)</f>
        <v>0</v>
      </c>
      <c r="AI26" s="9">
        <f>($AK$3+(J26+S26)*12*7.57%)*SUM(Fasering!$D$5:$D$6)</f>
        <v>466.92106545676666</v>
      </c>
      <c r="AJ26" s="9">
        <f>($AK$3+(K26+T26)*12*7.57%)*SUM(Fasering!$D$5:$D$7)</f>
        <v>762.31262175824179</v>
      </c>
      <c r="AK26" s="9">
        <f>($AK$3+(L26+U26)*12*7.57%)*SUM(Fasering!$D$5:$D$8)</f>
        <v>1077.7488486613281</v>
      </c>
      <c r="AL26" s="9">
        <f>($AK$3+(M26+V26)*12*7.57%)*SUM(Fasering!$D$5:$D$9)</f>
        <v>1413.2297461660248</v>
      </c>
      <c r="AM26" s="9">
        <f>($AK$3+(N26+W26)*12*7.57%)*SUM(Fasering!$D$5:$D$10)</f>
        <v>1767.9336088786151</v>
      </c>
      <c r="AN26" s="87">
        <f>($AK$3+(O26+X26)*12*7.57%)*SUM(Fasering!$D$5:$D$11)</f>
        <v>2143.4587869282</v>
      </c>
      <c r="AO26" s="5">
        <f>($AK$3+(I26+AA26)*12*7.57%)*SUM(Fasering!$D$5)</f>
        <v>0</v>
      </c>
      <c r="AP26" s="9">
        <f>($AK$3+(J26+AB26)*12*7.57%)*SUM(Fasering!$D$5:$D$6)</f>
        <v>465.45609287324788</v>
      </c>
      <c r="AQ26" s="9">
        <f>($AK$3+(K26+AC26)*12*7.57%)*SUM(Fasering!$D$5:$D$7)</f>
        <v>758.68428591376255</v>
      </c>
      <c r="AR26" s="9">
        <f>($AK$3+(L26+AD26)*12*7.57%)*SUM(Fasering!$D$5:$D$8)</f>
        <v>1070.992604081928</v>
      </c>
      <c r="AS26" s="9">
        <f>($AK$3+(M26+AE26)*12*7.57%)*SUM(Fasering!$D$5:$D$9)</f>
        <v>1402.3810473777446</v>
      </c>
      <c r="AT26" s="9">
        <f>($AK$3+(N26+AF26)*12*7.57%)*SUM(Fasering!$D$5:$D$10)</f>
        <v>1752.0403603206983</v>
      </c>
      <c r="AU26" s="87">
        <f>($AK$3+(O26+AG26)*12*7.57%)*SUM(Fasering!$D$5:$D$11)</f>
        <v>2121.5461615231998</v>
      </c>
    </row>
    <row r="27" spans="1:47" x14ac:dyDescent="0.3">
      <c r="A27" s="33">
        <f t="shared" si="6"/>
        <v>17</v>
      </c>
      <c r="B27" s="126">
        <v>20531.419999999998</v>
      </c>
      <c r="C27" s="127"/>
      <c r="D27" s="126">
        <f t="shared" si="0"/>
        <v>26037.946843999998</v>
      </c>
      <c r="E27" s="128">
        <f t="shared" si="1"/>
        <v>645.4638421017404</v>
      </c>
      <c r="F27" s="126">
        <f t="shared" si="2"/>
        <v>2169.8289036666665</v>
      </c>
      <c r="G27" s="128">
        <f t="shared" si="3"/>
        <v>53.788653508478369</v>
      </c>
      <c r="H27" s="64">
        <f t="shared" si="7"/>
        <v>1609.3</v>
      </c>
      <c r="I27" s="64">
        <f>GEW!$E$12+($F27-GEW!$E$12)*SUM(Fasering!$D$5)</f>
        <v>1716.7792493333334</v>
      </c>
      <c r="J27" s="64">
        <f>GEW!$E$12+($F27-GEW!$E$12)*SUM(Fasering!$D$5:$D$6)</f>
        <v>1833.9214408564374</v>
      </c>
      <c r="K27" s="64">
        <f>GEW!$E$12+($F27-GEW!$E$12)*SUM(Fasering!$D$5:$D$7)</f>
        <v>1901.1331519639555</v>
      </c>
      <c r="L27" s="64">
        <f>GEW!$E$12+($F27-GEW!$E$12)*SUM(Fasering!$D$5:$D$8)</f>
        <v>1968.3448630714736</v>
      </c>
      <c r="M27" s="64">
        <f>GEW!$E$12+($F27-GEW!$E$12)*SUM(Fasering!$D$5:$D$9)</f>
        <v>2035.5565741789915</v>
      </c>
      <c r="N27" s="64">
        <f>GEW!$E$12+($F27-GEW!$E$12)*SUM(Fasering!$D$5:$D$10)</f>
        <v>2102.6171925591484</v>
      </c>
      <c r="O27" s="67">
        <f>GEW!$E$12+($F27-GEW!$E$12)*SUM(Fasering!$D$5:$D$11)</f>
        <v>2169.8289036666665</v>
      </c>
      <c r="P27" s="126">
        <f t="shared" si="8"/>
        <v>48.245498499999997</v>
      </c>
      <c r="Q27" s="128">
        <f t="shared" si="4"/>
        <v>1.1959746677607033</v>
      </c>
      <c r="R27" s="46">
        <f>$P27*SUM(Fasering!$D$5)</f>
        <v>0</v>
      </c>
      <c r="S27" s="46">
        <f>$P27*SUM(Fasering!$D$5:$D$6)</f>
        <v>12.474534240029346</v>
      </c>
      <c r="T27" s="46">
        <f>$P27*SUM(Fasering!$D$5:$D$7)</f>
        <v>19.631945080992917</v>
      </c>
      <c r="U27" s="46">
        <f>$P27*SUM(Fasering!$D$5:$D$8)</f>
        <v>26.789355921956485</v>
      </c>
      <c r="V27" s="46">
        <f>$P27*SUM(Fasering!$D$5:$D$9)</f>
        <v>33.946766762920056</v>
      </c>
      <c r="W27" s="46">
        <f>$P27*SUM(Fasering!$D$5:$D$10)</f>
        <v>41.088087659036432</v>
      </c>
      <c r="X27" s="56">
        <f>$P27*SUM(Fasering!$D$5:$D$11)</f>
        <v>48.245498499999997</v>
      </c>
      <c r="Y27" s="126">
        <f t="shared" si="9"/>
        <v>24.123277666666663</v>
      </c>
      <c r="Z27" s="128">
        <f t="shared" si="5"/>
        <v>0.5980004329873565</v>
      </c>
      <c r="AA27" s="55">
        <f>$Y27*SUM(Fasering!$D$5)</f>
        <v>0</v>
      </c>
      <c r="AB27" s="46">
        <f>$Y27*SUM(Fasering!$D$5:$D$6)</f>
        <v>6.2374037493792001</v>
      </c>
      <c r="AC27" s="46">
        <f>$Y27*SUM(Fasering!$D$5:$D$7)</f>
        <v>9.8161875625669595</v>
      </c>
      <c r="AD27" s="46">
        <f>$Y27*SUM(Fasering!$D$5:$D$8)</f>
        <v>13.39497137575472</v>
      </c>
      <c r="AE27" s="46">
        <f>$Y27*SUM(Fasering!$D$5:$D$9)</f>
        <v>16.97375518894248</v>
      </c>
      <c r="AF27" s="46">
        <f>$Y27*SUM(Fasering!$D$5:$D$10)</f>
        <v>20.544493853478905</v>
      </c>
      <c r="AG27" s="56">
        <f>$Y27*SUM(Fasering!$D$5:$D$11)</f>
        <v>24.123277666666663</v>
      </c>
      <c r="AH27" s="5">
        <f>($AK$3+(I27+R27)*12*7.57%)*SUM(Fasering!$D$5)</f>
        <v>0</v>
      </c>
      <c r="AI27" s="9">
        <f>($AK$3+(J27+S27)*12*7.57%)*SUM(Fasering!$D$5:$D$6)</f>
        <v>466.92106545676666</v>
      </c>
      <c r="AJ27" s="9">
        <f>($AK$3+(K27+T27)*12*7.57%)*SUM(Fasering!$D$5:$D$7)</f>
        <v>762.31262175824179</v>
      </c>
      <c r="AK27" s="9">
        <f>($AK$3+(L27+U27)*12*7.57%)*SUM(Fasering!$D$5:$D$8)</f>
        <v>1077.7488486613281</v>
      </c>
      <c r="AL27" s="9">
        <f>($AK$3+(M27+V27)*12*7.57%)*SUM(Fasering!$D$5:$D$9)</f>
        <v>1413.2297461660248</v>
      </c>
      <c r="AM27" s="9">
        <f>($AK$3+(N27+W27)*12*7.57%)*SUM(Fasering!$D$5:$D$10)</f>
        <v>1767.9336088786151</v>
      </c>
      <c r="AN27" s="87">
        <f>($AK$3+(O27+X27)*12*7.57%)*SUM(Fasering!$D$5:$D$11)</f>
        <v>2143.4587869282</v>
      </c>
      <c r="AO27" s="5">
        <f>($AK$3+(I27+AA27)*12*7.57%)*SUM(Fasering!$D$5)</f>
        <v>0</v>
      </c>
      <c r="AP27" s="9">
        <f>($AK$3+(J27+AB27)*12*7.57%)*SUM(Fasering!$D$5:$D$6)</f>
        <v>465.45609287324788</v>
      </c>
      <c r="AQ27" s="9">
        <f>($AK$3+(K27+AC27)*12*7.57%)*SUM(Fasering!$D$5:$D$7)</f>
        <v>758.68428591376255</v>
      </c>
      <c r="AR27" s="9">
        <f>($AK$3+(L27+AD27)*12*7.57%)*SUM(Fasering!$D$5:$D$8)</f>
        <v>1070.992604081928</v>
      </c>
      <c r="AS27" s="9">
        <f>($AK$3+(M27+AE27)*12*7.57%)*SUM(Fasering!$D$5:$D$9)</f>
        <v>1402.3810473777446</v>
      </c>
      <c r="AT27" s="9">
        <f>($AK$3+(N27+AF27)*12*7.57%)*SUM(Fasering!$D$5:$D$10)</f>
        <v>1752.0403603206983</v>
      </c>
      <c r="AU27" s="87">
        <f>($AK$3+(O27+AG27)*12*7.57%)*SUM(Fasering!$D$5:$D$11)</f>
        <v>2121.5461615231998</v>
      </c>
    </row>
    <row r="28" spans="1:47" x14ac:dyDescent="0.3">
      <c r="A28" s="33">
        <f t="shared" si="6"/>
        <v>18</v>
      </c>
      <c r="B28" s="126">
        <v>21323.87</v>
      </c>
      <c r="C28" s="127"/>
      <c r="D28" s="126">
        <f t="shared" si="0"/>
        <v>27042.931934</v>
      </c>
      <c r="E28" s="128">
        <f t="shared" si="1"/>
        <v>670.37677173220561</v>
      </c>
      <c r="F28" s="126">
        <f t="shared" si="2"/>
        <v>2253.5776611666665</v>
      </c>
      <c r="G28" s="128">
        <f t="shared" si="3"/>
        <v>55.864730977683799</v>
      </c>
      <c r="H28" s="64">
        <f t="shared" si="7"/>
        <v>1609.3</v>
      </c>
      <c r="I28" s="64">
        <f>GEW!$E$12+($F28-GEW!$E$12)*SUM(Fasering!$D$5)</f>
        <v>1716.7792493333334</v>
      </c>
      <c r="J28" s="64">
        <f>GEW!$E$12+($F28-GEW!$E$12)*SUM(Fasering!$D$5:$D$6)</f>
        <v>1855.5758288402958</v>
      </c>
      <c r="K28" s="64">
        <f>GEW!$E$12+($F28-GEW!$E$12)*SUM(Fasering!$D$5:$D$7)</f>
        <v>1935.211999917851</v>
      </c>
      <c r="L28" s="64">
        <f>GEW!$E$12+($F28-GEW!$E$12)*SUM(Fasering!$D$5:$D$8)</f>
        <v>2014.848170995406</v>
      </c>
      <c r="M28" s="64">
        <f>GEW!$E$12+($F28-GEW!$E$12)*SUM(Fasering!$D$5:$D$9)</f>
        <v>2094.4843420729612</v>
      </c>
      <c r="N28" s="64">
        <f>GEW!$E$12+($F28-GEW!$E$12)*SUM(Fasering!$D$5:$D$10)</f>
        <v>2173.9414900891115</v>
      </c>
      <c r="O28" s="67">
        <f>GEW!$E$12+($F28-GEW!$E$12)*SUM(Fasering!$D$5:$D$11)</f>
        <v>2253.5776611666665</v>
      </c>
      <c r="P28" s="126">
        <f t="shared" si="8"/>
        <v>48.245498499999997</v>
      </c>
      <c r="Q28" s="128">
        <f t="shared" si="4"/>
        <v>1.1959746677607033</v>
      </c>
      <c r="R28" s="46">
        <f>$P28*SUM(Fasering!$D$5)</f>
        <v>0</v>
      </c>
      <c r="S28" s="46">
        <f>$P28*SUM(Fasering!$D$5:$D$6)</f>
        <v>12.474534240029346</v>
      </c>
      <c r="T28" s="46">
        <f>$P28*SUM(Fasering!$D$5:$D$7)</f>
        <v>19.631945080992917</v>
      </c>
      <c r="U28" s="46">
        <f>$P28*SUM(Fasering!$D$5:$D$8)</f>
        <v>26.789355921956485</v>
      </c>
      <c r="V28" s="46">
        <f>$P28*SUM(Fasering!$D$5:$D$9)</f>
        <v>33.946766762920056</v>
      </c>
      <c r="W28" s="46">
        <f>$P28*SUM(Fasering!$D$5:$D$10)</f>
        <v>41.088087659036432</v>
      </c>
      <c r="X28" s="56">
        <f>$P28*SUM(Fasering!$D$5:$D$11)</f>
        <v>48.245498499999997</v>
      </c>
      <c r="Y28" s="126">
        <f t="shared" si="9"/>
        <v>24.123277666666663</v>
      </c>
      <c r="Z28" s="128">
        <f t="shared" si="5"/>
        <v>0.5980004329873565</v>
      </c>
      <c r="AA28" s="55">
        <f>$Y28*SUM(Fasering!$D$5)</f>
        <v>0</v>
      </c>
      <c r="AB28" s="46">
        <f>$Y28*SUM(Fasering!$D$5:$D$6)</f>
        <v>6.2374037493792001</v>
      </c>
      <c r="AC28" s="46">
        <f>$Y28*SUM(Fasering!$D$5:$D$7)</f>
        <v>9.8161875625669595</v>
      </c>
      <c r="AD28" s="46">
        <f>$Y28*SUM(Fasering!$D$5:$D$8)</f>
        <v>13.39497137575472</v>
      </c>
      <c r="AE28" s="46">
        <f>$Y28*SUM(Fasering!$D$5:$D$9)</f>
        <v>16.97375518894248</v>
      </c>
      <c r="AF28" s="46">
        <f>$Y28*SUM(Fasering!$D$5:$D$10)</f>
        <v>20.544493853478905</v>
      </c>
      <c r="AG28" s="56">
        <f>$Y28*SUM(Fasering!$D$5:$D$11)</f>
        <v>24.123277666666663</v>
      </c>
      <c r="AH28" s="5">
        <f>($AK$3+(I28+R28)*12*7.57%)*SUM(Fasering!$D$5)</f>
        <v>0</v>
      </c>
      <c r="AI28" s="9">
        <f>($AK$3+(J28+S28)*12*7.57%)*SUM(Fasering!$D$5:$D$6)</f>
        <v>472.00723204519824</v>
      </c>
      <c r="AJ28" s="9">
        <f>($AK$3+(K28+T28)*12*7.57%)*SUM(Fasering!$D$5:$D$7)</f>
        <v>774.90966333527456</v>
      </c>
      <c r="AK28" s="9">
        <f>($AK$3+(L28+U28)*12*7.57%)*SUM(Fasering!$D$5:$D$8)</f>
        <v>1101.2055234343643</v>
      </c>
      <c r="AL28" s="9">
        <f>($AK$3+(M28+V28)*12*7.57%)*SUM(Fasering!$D$5:$D$9)</f>
        <v>1450.8948123424675</v>
      </c>
      <c r="AM28" s="9">
        <f>($AK$3+(N28+W28)*12*7.57%)*SUM(Fasering!$D$5:$D$10)</f>
        <v>1823.1126004217533</v>
      </c>
      <c r="AN28" s="87">
        <f>($AK$3+(O28+X28)*12*7.57%)*SUM(Fasering!$D$5:$D$11)</f>
        <v>2219.5361582411997</v>
      </c>
      <c r="AO28" s="5">
        <f>($AK$3+(I28+AA28)*12*7.57%)*SUM(Fasering!$D$5)</f>
        <v>0</v>
      </c>
      <c r="AP28" s="9">
        <f>($AK$3+(J28+AB28)*12*7.57%)*SUM(Fasering!$D$5:$D$6)</f>
        <v>470.54225946167941</v>
      </c>
      <c r="AQ28" s="9">
        <f>($AK$3+(K28+AC28)*12*7.57%)*SUM(Fasering!$D$5:$D$7)</f>
        <v>771.28132749079509</v>
      </c>
      <c r="AR28" s="9">
        <f>($AK$3+(L28+AD28)*12*7.57%)*SUM(Fasering!$D$5:$D$8)</f>
        <v>1094.4492788549642</v>
      </c>
      <c r="AS28" s="9">
        <f>($AK$3+(M28+AE28)*12*7.57%)*SUM(Fasering!$D$5:$D$9)</f>
        <v>1440.0461135541866</v>
      </c>
      <c r="AT28" s="9">
        <f>($AK$3+(N28+AF28)*12*7.57%)*SUM(Fasering!$D$5:$D$10)</f>
        <v>1807.2193518638364</v>
      </c>
      <c r="AU28" s="87">
        <f>($AK$3+(O28+AG28)*12*7.57%)*SUM(Fasering!$D$5:$D$11)</f>
        <v>2197.6235328361995</v>
      </c>
    </row>
    <row r="29" spans="1:47" x14ac:dyDescent="0.3">
      <c r="A29" s="33">
        <f t="shared" si="6"/>
        <v>19</v>
      </c>
      <c r="B29" s="126">
        <v>21323.87</v>
      </c>
      <c r="C29" s="127"/>
      <c r="D29" s="126">
        <f t="shared" si="0"/>
        <v>27042.931934</v>
      </c>
      <c r="E29" s="128">
        <f t="shared" si="1"/>
        <v>670.37677173220561</v>
      </c>
      <c r="F29" s="126">
        <f t="shared" si="2"/>
        <v>2253.5776611666665</v>
      </c>
      <c r="G29" s="128">
        <f t="shared" si="3"/>
        <v>55.864730977683799</v>
      </c>
      <c r="H29" s="64">
        <f t="shared" si="7"/>
        <v>1609.3</v>
      </c>
      <c r="I29" s="64">
        <f>GEW!$E$12+($F29-GEW!$E$12)*SUM(Fasering!$D$5)</f>
        <v>1716.7792493333334</v>
      </c>
      <c r="J29" s="64">
        <f>GEW!$E$12+($F29-GEW!$E$12)*SUM(Fasering!$D$5:$D$6)</f>
        <v>1855.5758288402958</v>
      </c>
      <c r="K29" s="64">
        <f>GEW!$E$12+($F29-GEW!$E$12)*SUM(Fasering!$D$5:$D$7)</f>
        <v>1935.211999917851</v>
      </c>
      <c r="L29" s="64">
        <f>GEW!$E$12+($F29-GEW!$E$12)*SUM(Fasering!$D$5:$D$8)</f>
        <v>2014.848170995406</v>
      </c>
      <c r="M29" s="64">
        <f>GEW!$E$12+($F29-GEW!$E$12)*SUM(Fasering!$D$5:$D$9)</f>
        <v>2094.4843420729612</v>
      </c>
      <c r="N29" s="64">
        <f>GEW!$E$12+($F29-GEW!$E$12)*SUM(Fasering!$D$5:$D$10)</f>
        <v>2173.9414900891115</v>
      </c>
      <c r="O29" s="67">
        <f>GEW!$E$12+($F29-GEW!$E$12)*SUM(Fasering!$D$5:$D$11)</f>
        <v>2253.5776611666665</v>
      </c>
      <c r="P29" s="126">
        <f t="shared" si="8"/>
        <v>48.245498499999997</v>
      </c>
      <c r="Q29" s="128">
        <f t="shared" si="4"/>
        <v>1.1959746677607033</v>
      </c>
      <c r="R29" s="46">
        <f>$P29*SUM(Fasering!$D$5)</f>
        <v>0</v>
      </c>
      <c r="S29" s="46">
        <f>$P29*SUM(Fasering!$D$5:$D$6)</f>
        <v>12.474534240029346</v>
      </c>
      <c r="T29" s="46">
        <f>$P29*SUM(Fasering!$D$5:$D$7)</f>
        <v>19.631945080992917</v>
      </c>
      <c r="U29" s="46">
        <f>$P29*SUM(Fasering!$D$5:$D$8)</f>
        <v>26.789355921956485</v>
      </c>
      <c r="V29" s="46">
        <f>$P29*SUM(Fasering!$D$5:$D$9)</f>
        <v>33.946766762920056</v>
      </c>
      <c r="W29" s="46">
        <f>$P29*SUM(Fasering!$D$5:$D$10)</f>
        <v>41.088087659036432</v>
      </c>
      <c r="X29" s="56">
        <f>$P29*SUM(Fasering!$D$5:$D$11)</f>
        <v>48.245498499999997</v>
      </c>
      <c r="Y29" s="126">
        <f t="shared" si="9"/>
        <v>24.123277666666663</v>
      </c>
      <c r="Z29" s="128">
        <f t="shared" si="5"/>
        <v>0.5980004329873565</v>
      </c>
      <c r="AA29" s="55">
        <f>$Y29*SUM(Fasering!$D$5)</f>
        <v>0</v>
      </c>
      <c r="AB29" s="46">
        <f>$Y29*SUM(Fasering!$D$5:$D$6)</f>
        <v>6.2374037493792001</v>
      </c>
      <c r="AC29" s="46">
        <f>$Y29*SUM(Fasering!$D$5:$D$7)</f>
        <v>9.8161875625669595</v>
      </c>
      <c r="AD29" s="46">
        <f>$Y29*SUM(Fasering!$D$5:$D$8)</f>
        <v>13.39497137575472</v>
      </c>
      <c r="AE29" s="46">
        <f>$Y29*SUM(Fasering!$D$5:$D$9)</f>
        <v>16.97375518894248</v>
      </c>
      <c r="AF29" s="46">
        <f>$Y29*SUM(Fasering!$D$5:$D$10)</f>
        <v>20.544493853478905</v>
      </c>
      <c r="AG29" s="56">
        <f>$Y29*SUM(Fasering!$D$5:$D$11)</f>
        <v>24.123277666666663</v>
      </c>
      <c r="AH29" s="5">
        <f>($AK$3+(I29+R29)*12*7.57%)*SUM(Fasering!$D$5)</f>
        <v>0</v>
      </c>
      <c r="AI29" s="9">
        <f>($AK$3+(J29+S29)*12*7.57%)*SUM(Fasering!$D$5:$D$6)</f>
        <v>472.00723204519824</v>
      </c>
      <c r="AJ29" s="9">
        <f>($AK$3+(K29+T29)*12*7.57%)*SUM(Fasering!$D$5:$D$7)</f>
        <v>774.90966333527456</v>
      </c>
      <c r="AK29" s="9">
        <f>($AK$3+(L29+U29)*12*7.57%)*SUM(Fasering!$D$5:$D$8)</f>
        <v>1101.2055234343643</v>
      </c>
      <c r="AL29" s="9">
        <f>($AK$3+(M29+V29)*12*7.57%)*SUM(Fasering!$D$5:$D$9)</f>
        <v>1450.8948123424675</v>
      </c>
      <c r="AM29" s="9">
        <f>($AK$3+(N29+W29)*12*7.57%)*SUM(Fasering!$D$5:$D$10)</f>
        <v>1823.1126004217533</v>
      </c>
      <c r="AN29" s="87">
        <f>($AK$3+(O29+X29)*12*7.57%)*SUM(Fasering!$D$5:$D$11)</f>
        <v>2219.5361582411997</v>
      </c>
      <c r="AO29" s="5">
        <f>($AK$3+(I29+AA29)*12*7.57%)*SUM(Fasering!$D$5)</f>
        <v>0</v>
      </c>
      <c r="AP29" s="9">
        <f>($AK$3+(J29+AB29)*12*7.57%)*SUM(Fasering!$D$5:$D$6)</f>
        <v>470.54225946167941</v>
      </c>
      <c r="AQ29" s="9">
        <f>($AK$3+(K29+AC29)*12*7.57%)*SUM(Fasering!$D$5:$D$7)</f>
        <v>771.28132749079509</v>
      </c>
      <c r="AR29" s="9">
        <f>($AK$3+(L29+AD29)*12*7.57%)*SUM(Fasering!$D$5:$D$8)</f>
        <v>1094.4492788549642</v>
      </c>
      <c r="AS29" s="9">
        <f>($AK$3+(M29+AE29)*12*7.57%)*SUM(Fasering!$D$5:$D$9)</f>
        <v>1440.0461135541866</v>
      </c>
      <c r="AT29" s="9">
        <f>($AK$3+(N29+AF29)*12*7.57%)*SUM(Fasering!$D$5:$D$10)</f>
        <v>1807.2193518638364</v>
      </c>
      <c r="AU29" s="87">
        <f>($AK$3+(O29+AG29)*12*7.57%)*SUM(Fasering!$D$5:$D$11)</f>
        <v>2197.6235328361995</v>
      </c>
    </row>
    <row r="30" spans="1:47" x14ac:dyDescent="0.3">
      <c r="A30" s="33">
        <f t="shared" si="6"/>
        <v>20</v>
      </c>
      <c r="B30" s="126">
        <v>22116.33</v>
      </c>
      <c r="C30" s="127"/>
      <c r="D30" s="126">
        <f t="shared" si="0"/>
        <v>28047.929706000003</v>
      </c>
      <c r="E30" s="128">
        <f t="shared" si="1"/>
        <v>695.2900157412389</v>
      </c>
      <c r="F30" s="126">
        <f t="shared" si="2"/>
        <v>2337.3274755000002</v>
      </c>
      <c r="G30" s="128">
        <f t="shared" si="3"/>
        <v>57.940834645103237</v>
      </c>
      <c r="H30" s="64">
        <f t="shared" si="7"/>
        <v>1609.3</v>
      </c>
      <c r="I30" s="64">
        <f>GEW!$E$12+($F30-GEW!$E$12)*SUM(Fasering!$D$5)</f>
        <v>1716.7792493333334</v>
      </c>
      <c r="J30" s="64">
        <f>GEW!$E$12+($F30-GEW!$E$12)*SUM(Fasering!$D$5:$D$6)</f>
        <v>1877.2304900828835</v>
      </c>
      <c r="K30" s="64">
        <f>GEW!$E$12+($F30-GEW!$E$12)*SUM(Fasering!$D$5:$D$7)</f>
        <v>1969.2912779158876</v>
      </c>
      <c r="L30" s="64">
        <f>GEW!$E$12+($F30-GEW!$E$12)*SUM(Fasering!$D$5:$D$8)</f>
        <v>2061.3520657488916</v>
      </c>
      <c r="M30" s="64">
        <f>GEW!$E$12+($F30-GEW!$E$12)*SUM(Fasering!$D$5:$D$9)</f>
        <v>2153.4128535818954</v>
      </c>
      <c r="N30" s="64">
        <f>GEW!$E$12+($F30-GEW!$E$12)*SUM(Fasering!$D$5:$D$10)</f>
        <v>2245.2666876669964</v>
      </c>
      <c r="O30" s="67">
        <f>GEW!$E$12+($F30-GEW!$E$12)*SUM(Fasering!$D$5:$D$11)</f>
        <v>2337.3274755000002</v>
      </c>
      <c r="P30" s="126">
        <f t="shared" si="8"/>
        <v>48.245498499999997</v>
      </c>
      <c r="Q30" s="128">
        <f t="shared" si="4"/>
        <v>1.1959746677607033</v>
      </c>
      <c r="R30" s="46">
        <f>$P30*SUM(Fasering!$D$5)</f>
        <v>0</v>
      </c>
      <c r="S30" s="46">
        <f>$P30*SUM(Fasering!$D$5:$D$6)</f>
        <v>12.474534240029346</v>
      </c>
      <c r="T30" s="46">
        <f>$P30*SUM(Fasering!$D$5:$D$7)</f>
        <v>19.631945080992917</v>
      </c>
      <c r="U30" s="46">
        <f>$P30*SUM(Fasering!$D$5:$D$8)</f>
        <v>26.789355921956485</v>
      </c>
      <c r="V30" s="46">
        <f>$P30*SUM(Fasering!$D$5:$D$9)</f>
        <v>33.946766762920056</v>
      </c>
      <c r="W30" s="46">
        <f>$P30*SUM(Fasering!$D$5:$D$10)</f>
        <v>41.088087659036432</v>
      </c>
      <c r="X30" s="56">
        <f>$P30*SUM(Fasering!$D$5:$D$11)</f>
        <v>48.245498499999997</v>
      </c>
      <c r="Y30" s="126">
        <f t="shared" si="9"/>
        <v>24.123277666666663</v>
      </c>
      <c r="Z30" s="128">
        <f t="shared" si="5"/>
        <v>0.5980004329873565</v>
      </c>
      <c r="AA30" s="55">
        <f>$Y30*SUM(Fasering!$D$5)</f>
        <v>0</v>
      </c>
      <c r="AB30" s="46">
        <f>$Y30*SUM(Fasering!$D$5:$D$6)</f>
        <v>6.2374037493792001</v>
      </c>
      <c r="AC30" s="46">
        <f>$Y30*SUM(Fasering!$D$5:$D$7)</f>
        <v>9.8161875625669595</v>
      </c>
      <c r="AD30" s="46">
        <f>$Y30*SUM(Fasering!$D$5:$D$8)</f>
        <v>13.39497137575472</v>
      </c>
      <c r="AE30" s="46">
        <f>$Y30*SUM(Fasering!$D$5:$D$9)</f>
        <v>16.97375518894248</v>
      </c>
      <c r="AF30" s="46">
        <f>$Y30*SUM(Fasering!$D$5:$D$10)</f>
        <v>20.544493853478905</v>
      </c>
      <c r="AG30" s="56">
        <f>$Y30*SUM(Fasering!$D$5:$D$11)</f>
        <v>24.123277666666663</v>
      </c>
      <c r="AH30" s="5">
        <f>($AK$3+(I30+R30)*12*7.57%)*SUM(Fasering!$D$5)</f>
        <v>0</v>
      </c>
      <c r="AI30" s="9">
        <f>($AK$3+(J30+S30)*12*7.57%)*SUM(Fasering!$D$5:$D$6)</f>
        <v>477.0934628164373</v>
      </c>
      <c r="AJ30" s="9">
        <f>($AK$3+(K30+T30)*12*7.57%)*SUM(Fasering!$D$5:$D$7)</f>
        <v>787.50686387554242</v>
      </c>
      <c r="AK30" s="9">
        <f>($AK$3+(L30+U30)*12*7.57%)*SUM(Fasering!$D$5:$D$8)</f>
        <v>1124.6624942093533</v>
      </c>
      <c r="AL30" s="9">
        <f>($AK$3+(M30+V30)*12*7.57%)*SUM(Fasering!$D$5:$D$9)</f>
        <v>1488.5603538178702</v>
      </c>
      <c r="AM30" s="9">
        <f>($AK$3+(N30+W30)*12*7.57%)*SUM(Fasering!$D$5:$D$10)</f>
        <v>1878.2922882737003</v>
      </c>
      <c r="AN30" s="87">
        <f>($AK$3+(O30+X30)*12*7.57%)*SUM(Fasering!$D$5:$D$11)</f>
        <v>2295.6144895816001</v>
      </c>
      <c r="AO30" s="5">
        <f>($AK$3+(I30+AA30)*12*7.57%)*SUM(Fasering!$D$5)</f>
        <v>0</v>
      </c>
      <c r="AP30" s="9">
        <f>($AK$3+(J30+AB30)*12*7.57%)*SUM(Fasering!$D$5:$D$6)</f>
        <v>475.62849023291852</v>
      </c>
      <c r="AQ30" s="9">
        <f>($AK$3+(K30+AC30)*12*7.57%)*SUM(Fasering!$D$5:$D$7)</f>
        <v>783.87852803106296</v>
      </c>
      <c r="AR30" s="9">
        <f>($AK$3+(L30+AD30)*12*7.57%)*SUM(Fasering!$D$5:$D$8)</f>
        <v>1117.9062496299534</v>
      </c>
      <c r="AS30" s="9">
        <f>($AK$3+(M30+AE30)*12*7.57%)*SUM(Fasering!$D$5:$D$9)</f>
        <v>1477.7116550295898</v>
      </c>
      <c r="AT30" s="9">
        <f>($AK$3+(N30+AF30)*12*7.57%)*SUM(Fasering!$D$5:$D$10)</f>
        <v>1862.3990397157834</v>
      </c>
      <c r="AU30" s="87">
        <f>($AK$3+(O30+AG30)*12*7.57%)*SUM(Fasering!$D$5:$D$11)</f>
        <v>2273.7018641766003</v>
      </c>
    </row>
    <row r="31" spans="1:47" x14ac:dyDescent="0.3">
      <c r="A31" s="33">
        <f t="shared" si="6"/>
        <v>21</v>
      </c>
      <c r="B31" s="126">
        <v>22116.33</v>
      </c>
      <c r="C31" s="127"/>
      <c r="D31" s="126">
        <f t="shared" si="0"/>
        <v>28047.929706000003</v>
      </c>
      <c r="E31" s="128">
        <f t="shared" si="1"/>
        <v>695.2900157412389</v>
      </c>
      <c r="F31" s="126">
        <f t="shared" si="2"/>
        <v>2337.3274755000002</v>
      </c>
      <c r="G31" s="128">
        <f t="shared" si="3"/>
        <v>57.940834645103237</v>
      </c>
      <c r="H31" s="64">
        <f t="shared" si="7"/>
        <v>1609.3</v>
      </c>
      <c r="I31" s="64">
        <f>GEW!$E$12+($F31-GEW!$E$12)*SUM(Fasering!$D$5)</f>
        <v>1716.7792493333334</v>
      </c>
      <c r="J31" s="64">
        <f>GEW!$E$12+($F31-GEW!$E$12)*SUM(Fasering!$D$5:$D$6)</f>
        <v>1877.2304900828835</v>
      </c>
      <c r="K31" s="64">
        <f>GEW!$E$12+($F31-GEW!$E$12)*SUM(Fasering!$D$5:$D$7)</f>
        <v>1969.2912779158876</v>
      </c>
      <c r="L31" s="64">
        <f>GEW!$E$12+($F31-GEW!$E$12)*SUM(Fasering!$D$5:$D$8)</f>
        <v>2061.3520657488916</v>
      </c>
      <c r="M31" s="64">
        <f>GEW!$E$12+($F31-GEW!$E$12)*SUM(Fasering!$D$5:$D$9)</f>
        <v>2153.4128535818954</v>
      </c>
      <c r="N31" s="64">
        <f>GEW!$E$12+($F31-GEW!$E$12)*SUM(Fasering!$D$5:$D$10)</f>
        <v>2245.2666876669964</v>
      </c>
      <c r="O31" s="67">
        <f>GEW!$E$12+($F31-GEW!$E$12)*SUM(Fasering!$D$5:$D$11)</f>
        <v>2337.3274755000002</v>
      </c>
      <c r="P31" s="126">
        <f t="shared" si="8"/>
        <v>48.245498499999997</v>
      </c>
      <c r="Q31" s="128">
        <f t="shared" si="4"/>
        <v>1.1959746677607033</v>
      </c>
      <c r="R31" s="46">
        <f>$P31*SUM(Fasering!$D$5)</f>
        <v>0</v>
      </c>
      <c r="S31" s="46">
        <f>$P31*SUM(Fasering!$D$5:$D$6)</f>
        <v>12.474534240029346</v>
      </c>
      <c r="T31" s="46">
        <f>$P31*SUM(Fasering!$D$5:$D$7)</f>
        <v>19.631945080992917</v>
      </c>
      <c r="U31" s="46">
        <f>$P31*SUM(Fasering!$D$5:$D$8)</f>
        <v>26.789355921956485</v>
      </c>
      <c r="V31" s="46">
        <f>$P31*SUM(Fasering!$D$5:$D$9)</f>
        <v>33.946766762920056</v>
      </c>
      <c r="W31" s="46">
        <f>$P31*SUM(Fasering!$D$5:$D$10)</f>
        <v>41.088087659036432</v>
      </c>
      <c r="X31" s="56">
        <f>$P31*SUM(Fasering!$D$5:$D$11)</f>
        <v>48.245498499999997</v>
      </c>
      <c r="Y31" s="126">
        <f t="shared" si="9"/>
        <v>24.123277666666663</v>
      </c>
      <c r="Z31" s="128">
        <f t="shared" si="5"/>
        <v>0.5980004329873565</v>
      </c>
      <c r="AA31" s="55">
        <f>$Y31*SUM(Fasering!$D$5)</f>
        <v>0</v>
      </c>
      <c r="AB31" s="46">
        <f>$Y31*SUM(Fasering!$D$5:$D$6)</f>
        <v>6.2374037493792001</v>
      </c>
      <c r="AC31" s="46">
        <f>$Y31*SUM(Fasering!$D$5:$D$7)</f>
        <v>9.8161875625669595</v>
      </c>
      <c r="AD31" s="46">
        <f>$Y31*SUM(Fasering!$D$5:$D$8)</f>
        <v>13.39497137575472</v>
      </c>
      <c r="AE31" s="46">
        <f>$Y31*SUM(Fasering!$D$5:$D$9)</f>
        <v>16.97375518894248</v>
      </c>
      <c r="AF31" s="46">
        <f>$Y31*SUM(Fasering!$D$5:$D$10)</f>
        <v>20.544493853478905</v>
      </c>
      <c r="AG31" s="56">
        <f>$Y31*SUM(Fasering!$D$5:$D$11)</f>
        <v>24.123277666666663</v>
      </c>
      <c r="AH31" s="5">
        <f>($AK$3+(I31+R31)*12*7.57%)*SUM(Fasering!$D$5)</f>
        <v>0</v>
      </c>
      <c r="AI31" s="9">
        <f>($AK$3+(J31+S31)*12*7.57%)*SUM(Fasering!$D$5:$D$6)</f>
        <v>477.0934628164373</v>
      </c>
      <c r="AJ31" s="9">
        <f>($AK$3+(K31+T31)*12*7.57%)*SUM(Fasering!$D$5:$D$7)</f>
        <v>787.50686387554242</v>
      </c>
      <c r="AK31" s="9">
        <f>($AK$3+(L31+U31)*12*7.57%)*SUM(Fasering!$D$5:$D$8)</f>
        <v>1124.6624942093533</v>
      </c>
      <c r="AL31" s="9">
        <f>($AK$3+(M31+V31)*12*7.57%)*SUM(Fasering!$D$5:$D$9)</f>
        <v>1488.5603538178702</v>
      </c>
      <c r="AM31" s="9">
        <f>($AK$3+(N31+W31)*12*7.57%)*SUM(Fasering!$D$5:$D$10)</f>
        <v>1878.2922882737003</v>
      </c>
      <c r="AN31" s="87">
        <f>($AK$3+(O31+X31)*12*7.57%)*SUM(Fasering!$D$5:$D$11)</f>
        <v>2295.6144895816001</v>
      </c>
      <c r="AO31" s="5">
        <f>($AK$3+(I31+AA31)*12*7.57%)*SUM(Fasering!$D$5)</f>
        <v>0</v>
      </c>
      <c r="AP31" s="9">
        <f>($AK$3+(J31+AB31)*12*7.57%)*SUM(Fasering!$D$5:$D$6)</f>
        <v>475.62849023291852</v>
      </c>
      <c r="AQ31" s="9">
        <f>($AK$3+(K31+AC31)*12*7.57%)*SUM(Fasering!$D$5:$D$7)</f>
        <v>783.87852803106296</v>
      </c>
      <c r="AR31" s="9">
        <f>($AK$3+(L31+AD31)*12*7.57%)*SUM(Fasering!$D$5:$D$8)</f>
        <v>1117.9062496299534</v>
      </c>
      <c r="AS31" s="9">
        <f>($AK$3+(M31+AE31)*12*7.57%)*SUM(Fasering!$D$5:$D$9)</f>
        <v>1477.7116550295898</v>
      </c>
      <c r="AT31" s="9">
        <f>($AK$3+(N31+AF31)*12*7.57%)*SUM(Fasering!$D$5:$D$10)</f>
        <v>1862.3990397157834</v>
      </c>
      <c r="AU31" s="87">
        <f>($AK$3+(O31+AG31)*12*7.57%)*SUM(Fasering!$D$5:$D$11)</f>
        <v>2273.7018641766003</v>
      </c>
    </row>
    <row r="32" spans="1:47" x14ac:dyDescent="0.3">
      <c r="A32" s="33">
        <f t="shared" si="6"/>
        <v>22</v>
      </c>
      <c r="B32" s="126">
        <v>22908.78</v>
      </c>
      <c r="C32" s="127"/>
      <c r="D32" s="126">
        <f t="shared" si="0"/>
        <v>29052.914795999997</v>
      </c>
      <c r="E32" s="128">
        <f t="shared" si="1"/>
        <v>720.20294537170389</v>
      </c>
      <c r="F32" s="126">
        <f t="shared" si="2"/>
        <v>2421.0762329999998</v>
      </c>
      <c r="G32" s="128">
        <f t="shared" si="3"/>
        <v>60.01691211430866</v>
      </c>
      <c r="H32" s="64">
        <f t="shared" si="7"/>
        <v>1609.3</v>
      </c>
      <c r="I32" s="64">
        <f>GEW!$E$12+($F32-GEW!$E$12)*SUM(Fasering!$D$5)</f>
        <v>1716.7792493333334</v>
      </c>
      <c r="J32" s="64">
        <f>GEW!$E$12+($F32-GEW!$E$12)*SUM(Fasering!$D$5:$D$6)</f>
        <v>1898.884878066742</v>
      </c>
      <c r="K32" s="64">
        <f>GEW!$E$12+($F32-GEW!$E$12)*SUM(Fasering!$D$5:$D$7)</f>
        <v>2003.3701258697829</v>
      </c>
      <c r="L32" s="64">
        <f>GEW!$E$12+($F32-GEW!$E$12)*SUM(Fasering!$D$5:$D$8)</f>
        <v>2107.855373672824</v>
      </c>
      <c r="M32" s="64">
        <f>GEW!$E$12+($F32-GEW!$E$12)*SUM(Fasering!$D$5:$D$9)</f>
        <v>2212.3406214758647</v>
      </c>
      <c r="N32" s="64">
        <f>GEW!$E$12+($F32-GEW!$E$12)*SUM(Fasering!$D$5:$D$10)</f>
        <v>2316.5909851969591</v>
      </c>
      <c r="O32" s="67">
        <f>GEW!$E$12+($F32-GEW!$E$12)*SUM(Fasering!$D$5:$D$11)</f>
        <v>2421.0762329999998</v>
      </c>
      <c r="P32" s="126">
        <f t="shared" si="8"/>
        <v>21.913439166666898</v>
      </c>
      <c r="Q32" s="128">
        <f t="shared" si="4"/>
        <v>0.54321996749290147</v>
      </c>
      <c r="R32" s="46">
        <f>$P32*SUM(Fasering!$D$5)</f>
        <v>0</v>
      </c>
      <c r="S32" s="46">
        <f>$P32*SUM(Fasering!$D$5:$D$6)</f>
        <v>5.6660197469280247</v>
      </c>
      <c r="T32" s="46">
        <f>$P32*SUM(Fasering!$D$5:$D$7)</f>
        <v>8.9169652637268069</v>
      </c>
      <c r="U32" s="46">
        <f>$P32*SUM(Fasering!$D$5:$D$8)</f>
        <v>12.167910780525588</v>
      </c>
      <c r="V32" s="46">
        <f>$P32*SUM(Fasering!$D$5:$D$9)</f>
        <v>15.418856297324369</v>
      </c>
      <c r="W32" s="46">
        <f>$P32*SUM(Fasering!$D$5:$D$10)</f>
        <v>18.662493649868118</v>
      </c>
      <c r="X32" s="56">
        <f>$P32*SUM(Fasering!$D$5:$D$11)</f>
        <v>21.913439166666898</v>
      </c>
      <c r="Y32" s="126">
        <f t="shared" si="9"/>
        <v>0</v>
      </c>
      <c r="Z32" s="128">
        <f t="shared" si="5"/>
        <v>0</v>
      </c>
      <c r="AA32" s="55">
        <f>$Y32*SUM(Fasering!$D$5)</f>
        <v>0</v>
      </c>
      <c r="AB32" s="46">
        <f>$Y32*SUM(Fasering!$D$5:$D$6)</f>
        <v>0</v>
      </c>
      <c r="AC32" s="46">
        <f>$Y32*SUM(Fasering!$D$5:$D$7)</f>
        <v>0</v>
      </c>
      <c r="AD32" s="46">
        <f>$Y32*SUM(Fasering!$D$5:$D$8)</f>
        <v>0</v>
      </c>
      <c r="AE32" s="46">
        <f>$Y32*SUM(Fasering!$D$5:$D$9)</f>
        <v>0</v>
      </c>
      <c r="AF32" s="46">
        <f>$Y32*SUM(Fasering!$D$5:$D$10)</f>
        <v>0</v>
      </c>
      <c r="AG32" s="56">
        <f>$Y32*SUM(Fasering!$D$5:$D$11)</f>
        <v>0</v>
      </c>
      <c r="AH32" s="5">
        <f>($AK$3+(I32+R32)*12*7.57%)*SUM(Fasering!$D$5)</f>
        <v>0</v>
      </c>
      <c r="AI32" s="9">
        <f>($AK$3+(J32+S32)*12*7.57%)*SUM(Fasering!$D$5:$D$6)</f>
        <v>480.58045057065408</v>
      </c>
      <c r="AJ32" s="9">
        <f>($AK$3+(K32+T32)*12*7.57%)*SUM(Fasering!$D$5:$D$7)</f>
        <v>796.14317748319706</v>
      </c>
      <c r="AK32" s="9">
        <f>($AK$3+(L32+U32)*12*7.57%)*SUM(Fasering!$D$5:$D$8)</f>
        <v>1140.7439843190675</v>
      </c>
      <c r="AL32" s="9">
        <f>($AK$3+(M32+V32)*12*7.57%)*SUM(Fasering!$D$5:$D$9)</f>
        <v>1514.3828710782643</v>
      </c>
      <c r="AM32" s="9">
        <f>($AK$3+(N32+W32)*12*7.57%)*SUM(Fasering!$D$5:$D$10)</f>
        <v>1916.1220495399905</v>
      </c>
      <c r="AN32" s="87">
        <f>($AK$3+(O32+X32)*12*7.57%)*SUM(Fasering!$D$5:$D$11)</f>
        <v>2347.7718181962005</v>
      </c>
      <c r="AO32" s="5">
        <f>($AK$3+(I32+AA32)*12*7.57%)*SUM(Fasering!$D$5)</f>
        <v>0</v>
      </c>
      <c r="AP32" s="9">
        <f>($AK$3+(J32+AB32)*12*7.57%)*SUM(Fasering!$D$5:$D$6)</f>
        <v>479.24962005502363</v>
      </c>
      <c r="AQ32" s="9">
        <f>($AK$3+(K32+AC32)*12*7.57%)*SUM(Fasering!$D$5:$D$7)</f>
        <v>792.84707480038094</v>
      </c>
      <c r="AR32" s="9">
        <f>($AK$3+(L32+AD32)*12*7.57%)*SUM(Fasering!$D$5:$D$8)</f>
        <v>1134.6063838216364</v>
      </c>
      <c r="AS32" s="9">
        <f>($AK$3+(M32+AE32)*12*7.57%)*SUM(Fasering!$D$5:$D$9)</f>
        <v>1504.5275471187899</v>
      </c>
      <c r="AT32" s="9">
        <f>($AK$3+(N32+AF32)*12*7.57%)*SUM(Fasering!$D$5:$D$10)</f>
        <v>1901.6840863921957</v>
      </c>
      <c r="AU32" s="87">
        <f>($AK$3+(O32+AG32)*12*7.57%)*SUM(Fasering!$D$5:$D$11)</f>
        <v>2327.8656500571997</v>
      </c>
    </row>
    <row r="33" spans="1:47" x14ac:dyDescent="0.3">
      <c r="A33" s="33">
        <f t="shared" si="6"/>
        <v>23</v>
      </c>
      <c r="B33" s="126">
        <v>23701.23</v>
      </c>
      <c r="C33" s="127"/>
      <c r="D33" s="126">
        <f t="shared" si="0"/>
        <v>30057.899885999999</v>
      </c>
      <c r="E33" s="128">
        <f t="shared" si="1"/>
        <v>745.11587500216899</v>
      </c>
      <c r="F33" s="126">
        <f t="shared" si="2"/>
        <v>2504.8249904999998</v>
      </c>
      <c r="G33" s="128">
        <f t="shared" si="3"/>
        <v>62.092989583514083</v>
      </c>
      <c r="H33" s="64">
        <f t="shared" si="7"/>
        <v>1609.3</v>
      </c>
      <c r="I33" s="64">
        <f>GEW!$E$12+($F33-GEW!$E$12)*SUM(Fasering!$D$5)</f>
        <v>1716.7792493333334</v>
      </c>
      <c r="J33" s="64">
        <f>GEW!$E$12+($F33-GEW!$E$12)*SUM(Fasering!$D$5:$D$6)</f>
        <v>1920.5392660506004</v>
      </c>
      <c r="K33" s="64">
        <f>GEW!$E$12+($F33-GEW!$E$12)*SUM(Fasering!$D$5:$D$7)</f>
        <v>2037.4489738236784</v>
      </c>
      <c r="L33" s="64">
        <f>GEW!$E$12+($F33-GEW!$E$12)*SUM(Fasering!$D$5:$D$8)</f>
        <v>2154.3586815967565</v>
      </c>
      <c r="M33" s="64">
        <f>GEW!$E$12+($F33-GEW!$E$12)*SUM(Fasering!$D$5:$D$9)</f>
        <v>2271.268389369834</v>
      </c>
      <c r="N33" s="64">
        <f>GEW!$E$12+($F33-GEW!$E$12)*SUM(Fasering!$D$5:$D$10)</f>
        <v>2387.9152827269218</v>
      </c>
      <c r="O33" s="67">
        <f>GEW!$E$12+($F33-GEW!$E$12)*SUM(Fasering!$D$5:$D$11)</f>
        <v>2504.8249904999998</v>
      </c>
      <c r="P33" s="126">
        <f t="shared" si="8"/>
        <v>0</v>
      </c>
      <c r="Q33" s="128">
        <f t="shared" si="4"/>
        <v>0</v>
      </c>
      <c r="R33" s="46">
        <f>$P33*SUM(Fasering!$D$5)</f>
        <v>0</v>
      </c>
      <c r="S33" s="46">
        <f>$P33*SUM(Fasering!$D$5:$D$6)</f>
        <v>0</v>
      </c>
      <c r="T33" s="46">
        <f>$P33*SUM(Fasering!$D$5:$D$7)</f>
        <v>0</v>
      </c>
      <c r="U33" s="46">
        <f>$P33*SUM(Fasering!$D$5:$D$8)</f>
        <v>0</v>
      </c>
      <c r="V33" s="46">
        <f>$P33*SUM(Fasering!$D$5:$D$9)</f>
        <v>0</v>
      </c>
      <c r="W33" s="46">
        <f>$P33*SUM(Fasering!$D$5:$D$10)</f>
        <v>0</v>
      </c>
      <c r="X33" s="56">
        <f>$P33*SUM(Fasering!$D$5:$D$11)</f>
        <v>0</v>
      </c>
      <c r="Y33" s="126">
        <f t="shared" si="9"/>
        <v>0</v>
      </c>
      <c r="Z33" s="128">
        <f t="shared" si="5"/>
        <v>0</v>
      </c>
      <c r="AA33" s="55">
        <f>$Y33*SUM(Fasering!$D$5)</f>
        <v>0</v>
      </c>
      <c r="AB33" s="46">
        <f>$Y33*SUM(Fasering!$D$5:$D$6)</f>
        <v>0</v>
      </c>
      <c r="AC33" s="46">
        <f>$Y33*SUM(Fasering!$D$5:$D$7)</f>
        <v>0</v>
      </c>
      <c r="AD33" s="46">
        <f>$Y33*SUM(Fasering!$D$5:$D$8)</f>
        <v>0</v>
      </c>
      <c r="AE33" s="46">
        <f>$Y33*SUM(Fasering!$D$5:$D$9)</f>
        <v>0</v>
      </c>
      <c r="AF33" s="46">
        <f>$Y33*SUM(Fasering!$D$5:$D$10)</f>
        <v>0</v>
      </c>
      <c r="AG33" s="56">
        <f>$Y33*SUM(Fasering!$D$5:$D$11)</f>
        <v>0</v>
      </c>
      <c r="AH33" s="5">
        <f>($AK$3+(I33+R33)*12*7.57%)*SUM(Fasering!$D$5)</f>
        <v>0</v>
      </c>
      <c r="AI33" s="9">
        <f>($AK$3+(J33+S33)*12*7.57%)*SUM(Fasering!$D$5:$D$6)</f>
        <v>484.33578664345515</v>
      </c>
      <c r="AJ33" s="9">
        <f>($AK$3+(K33+T33)*12*7.57%)*SUM(Fasering!$D$5:$D$7)</f>
        <v>805.44411637741348</v>
      </c>
      <c r="AK33" s="9">
        <f>($AK$3+(L33+U33)*12*7.57%)*SUM(Fasering!$D$5:$D$8)</f>
        <v>1158.0630585946726</v>
      </c>
      <c r="AL33" s="9">
        <f>($AK$3+(M33+V33)*12*7.57%)*SUM(Fasering!$D$5:$D$9)</f>
        <v>1542.1926132952319</v>
      </c>
      <c r="AM33" s="9">
        <f>($AK$3+(N33+W33)*12*7.57%)*SUM(Fasering!$D$5:$D$10)</f>
        <v>1956.8630779353334</v>
      </c>
      <c r="AN33" s="87">
        <f>($AK$3+(O33+X33)*12*7.57%)*SUM(Fasering!$D$5:$D$11)</f>
        <v>2403.9430213701999</v>
      </c>
      <c r="AO33" s="5">
        <f>($AK$3+(I33+AA33)*12*7.57%)*SUM(Fasering!$D$5)</f>
        <v>0</v>
      </c>
      <c r="AP33" s="9">
        <f>($AK$3+(J33+AB33)*12*7.57%)*SUM(Fasering!$D$5:$D$6)</f>
        <v>484.33578664345515</v>
      </c>
      <c r="AQ33" s="9">
        <f>($AK$3+(K33+AC33)*12*7.57%)*SUM(Fasering!$D$5:$D$7)</f>
        <v>805.44411637741348</v>
      </c>
      <c r="AR33" s="9">
        <f>($AK$3+(L33+AD33)*12*7.57%)*SUM(Fasering!$D$5:$D$8)</f>
        <v>1158.0630585946726</v>
      </c>
      <c r="AS33" s="9">
        <f>($AK$3+(M33+AE33)*12*7.57%)*SUM(Fasering!$D$5:$D$9)</f>
        <v>1542.1926132952319</v>
      </c>
      <c r="AT33" s="9">
        <f>($AK$3+(N33+AF33)*12*7.57%)*SUM(Fasering!$D$5:$D$10)</f>
        <v>1956.8630779353334</v>
      </c>
      <c r="AU33" s="87">
        <f>($AK$3+(O33+AG33)*12*7.57%)*SUM(Fasering!$D$5:$D$11)</f>
        <v>2403.9430213701999</v>
      </c>
    </row>
    <row r="34" spans="1:47" x14ac:dyDescent="0.3">
      <c r="A34" s="33">
        <f t="shared" si="6"/>
        <v>24</v>
      </c>
      <c r="B34" s="126">
        <v>24493.66</v>
      </c>
      <c r="C34" s="127"/>
      <c r="D34" s="126">
        <f t="shared" si="0"/>
        <v>31062.859612</v>
      </c>
      <c r="E34" s="128">
        <f t="shared" si="1"/>
        <v>770.02817587549794</v>
      </c>
      <c r="F34" s="126">
        <f t="shared" si="2"/>
        <v>2588.5716343333333</v>
      </c>
      <c r="G34" s="128">
        <f t="shared" si="3"/>
        <v>64.169014656291495</v>
      </c>
      <c r="H34" s="64">
        <f t="shared" si="7"/>
        <v>1609.3</v>
      </c>
      <c r="I34" s="64">
        <f>GEW!$E$12+($F34-GEW!$E$12)*SUM(Fasering!$D$5)</f>
        <v>1716.7792493333334</v>
      </c>
      <c r="J34" s="64">
        <f>GEW!$E$12+($F34-GEW!$E$12)*SUM(Fasering!$D$5:$D$6)</f>
        <v>1942.193107517001</v>
      </c>
      <c r="K34" s="64">
        <f>GEW!$E$12+($F34-GEW!$E$12)*SUM(Fasering!$D$5:$D$7)</f>
        <v>2071.526961689292</v>
      </c>
      <c r="L34" s="64">
        <f>GEW!$E$12+($F34-GEW!$E$12)*SUM(Fasering!$D$5:$D$8)</f>
        <v>2200.860815861583</v>
      </c>
      <c r="M34" s="64">
        <f>GEW!$E$12+($F34-GEW!$E$12)*SUM(Fasering!$D$5:$D$9)</f>
        <v>2330.194670033874</v>
      </c>
      <c r="N34" s="64">
        <f>GEW!$E$12+($F34-GEW!$E$12)*SUM(Fasering!$D$5:$D$10)</f>
        <v>2459.2377801610423</v>
      </c>
      <c r="O34" s="67">
        <f>GEW!$E$12+($F34-GEW!$E$12)*SUM(Fasering!$D$5:$D$11)</f>
        <v>2588.5716343333333</v>
      </c>
      <c r="P34" s="126">
        <f t="shared" si="8"/>
        <v>0</v>
      </c>
      <c r="Q34" s="128">
        <f t="shared" si="4"/>
        <v>0</v>
      </c>
      <c r="R34" s="46">
        <f>$P34*SUM(Fasering!$D$5)</f>
        <v>0</v>
      </c>
      <c r="S34" s="46">
        <f>$P34*SUM(Fasering!$D$5:$D$6)</f>
        <v>0</v>
      </c>
      <c r="T34" s="46">
        <f>$P34*SUM(Fasering!$D$5:$D$7)</f>
        <v>0</v>
      </c>
      <c r="U34" s="46">
        <f>$P34*SUM(Fasering!$D$5:$D$8)</f>
        <v>0</v>
      </c>
      <c r="V34" s="46">
        <f>$P34*SUM(Fasering!$D$5:$D$9)</f>
        <v>0</v>
      </c>
      <c r="W34" s="46">
        <f>$P34*SUM(Fasering!$D$5:$D$10)</f>
        <v>0</v>
      </c>
      <c r="X34" s="56">
        <f>$P34*SUM(Fasering!$D$5:$D$11)</f>
        <v>0</v>
      </c>
      <c r="Y34" s="126">
        <f t="shared" si="9"/>
        <v>0</v>
      </c>
      <c r="Z34" s="128">
        <f t="shared" si="5"/>
        <v>0</v>
      </c>
      <c r="AA34" s="55">
        <f>$Y34*SUM(Fasering!$D$5)</f>
        <v>0</v>
      </c>
      <c r="AB34" s="46">
        <f>$Y34*SUM(Fasering!$D$5:$D$6)</f>
        <v>0</v>
      </c>
      <c r="AC34" s="46">
        <f>$Y34*SUM(Fasering!$D$5:$D$7)</f>
        <v>0</v>
      </c>
      <c r="AD34" s="46">
        <f>$Y34*SUM(Fasering!$D$5:$D$8)</f>
        <v>0</v>
      </c>
      <c r="AE34" s="46">
        <f>$Y34*SUM(Fasering!$D$5:$D$9)</f>
        <v>0</v>
      </c>
      <c r="AF34" s="46">
        <f>$Y34*SUM(Fasering!$D$5:$D$10)</f>
        <v>0</v>
      </c>
      <c r="AG34" s="56">
        <f>$Y34*SUM(Fasering!$D$5:$D$11)</f>
        <v>0</v>
      </c>
      <c r="AH34" s="5">
        <f>($AK$3+(I34+R34)*12*7.57%)*SUM(Fasering!$D$5)</f>
        <v>0</v>
      </c>
      <c r="AI34" s="9">
        <f>($AK$3+(J34+S34)*12*7.57%)*SUM(Fasering!$D$5:$D$6)</f>
        <v>489.42182486627149</v>
      </c>
      <c r="AJ34" s="9">
        <f>($AK$3+(K34+T34)*12*7.57%)*SUM(Fasering!$D$5:$D$7)</f>
        <v>818.04084002797549</v>
      </c>
      <c r="AK34" s="9">
        <f>($AK$3+(L34+U34)*12*7.57%)*SUM(Fasering!$D$5:$D$8)</f>
        <v>1181.5191413638024</v>
      </c>
      <c r="AL34" s="9">
        <f>($AK$3+(M34+V34)*12*7.57%)*SUM(Fasering!$D$5:$D$9)</f>
        <v>1579.8567288737518</v>
      </c>
      <c r="AM34" s="9">
        <f>($AK$3+(N34+W34)*12*7.57%)*SUM(Fasering!$D$5:$D$10)</f>
        <v>2012.0406768608545</v>
      </c>
      <c r="AN34" s="87">
        <f>($AK$3+(O34+X34)*12*7.57%)*SUM(Fasering!$D$5:$D$11)</f>
        <v>2480.0184726284001</v>
      </c>
      <c r="AO34" s="5">
        <f>($AK$3+(I34+AA34)*12*7.57%)*SUM(Fasering!$D$5)</f>
        <v>0</v>
      </c>
      <c r="AP34" s="9">
        <f>($AK$3+(J34+AB34)*12*7.57%)*SUM(Fasering!$D$5:$D$6)</f>
        <v>489.42182486627149</v>
      </c>
      <c r="AQ34" s="9">
        <f>($AK$3+(K34+AC34)*12*7.57%)*SUM(Fasering!$D$5:$D$7)</f>
        <v>818.04084002797549</v>
      </c>
      <c r="AR34" s="9">
        <f>($AK$3+(L34+AD34)*12*7.57%)*SUM(Fasering!$D$5:$D$8)</f>
        <v>1181.5191413638024</v>
      </c>
      <c r="AS34" s="9">
        <f>($AK$3+(M34+AE34)*12*7.57%)*SUM(Fasering!$D$5:$D$9)</f>
        <v>1579.8567288737518</v>
      </c>
      <c r="AT34" s="9">
        <f>($AK$3+(N34+AF34)*12*7.57%)*SUM(Fasering!$D$5:$D$10)</f>
        <v>2012.0406768608545</v>
      </c>
      <c r="AU34" s="87">
        <f>($AK$3+(O34+AG34)*12*7.57%)*SUM(Fasering!$D$5:$D$11)</f>
        <v>2480.0184726284001</v>
      </c>
    </row>
    <row r="35" spans="1:47" x14ac:dyDescent="0.3">
      <c r="A35" s="33">
        <f t="shared" si="6"/>
        <v>25</v>
      </c>
      <c r="B35" s="126">
        <v>24493.66</v>
      </c>
      <c r="C35" s="127"/>
      <c r="D35" s="126">
        <f t="shared" si="0"/>
        <v>31062.859612</v>
      </c>
      <c r="E35" s="128">
        <f t="shared" si="1"/>
        <v>770.02817587549794</v>
      </c>
      <c r="F35" s="126">
        <f t="shared" si="2"/>
        <v>2588.5716343333333</v>
      </c>
      <c r="G35" s="128">
        <f t="shared" si="3"/>
        <v>64.169014656291495</v>
      </c>
      <c r="H35" s="64">
        <f t="shared" si="7"/>
        <v>1609.3</v>
      </c>
      <c r="I35" s="64">
        <f>GEW!$E$12+($F35-GEW!$E$12)*SUM(Fasering!$D$5)</f>
        <v>1716.7792493333334</v>
      </c>
      <c r="J35" s="64">
        <f>GEW!$E$12+($F35-GEW!$E$12)*SUM(Fasering!$D$5:$D$6)</f>
        <v>1942.193107517001</v>
      </c>
      <c r="K35" s="64">
        <f>GEW!$E$12+($F35-GEW!$E$12)*SUM(Fasering!$D$5:$D$7)</f>
        <v>2071.526961689292</v>
      </c>
      <c r="L35" s="64">
        <f>GEW!$E$12+($F35-GEW!$E$12)*SUM(Fasering!$D$5:$D$8)</f>
        <v>2200.860815861583</v>
      </c>
      <c r="M35" s="64">
        <f>GEW!$E$12+($F35-GEW!$E$12)*SUM(Fasering!$D$5:$D$9)</f>
        <v>2330.194670033874</v>
      </c>
      <c r="N35" s="64">
        <f>GEW!$E$12+($F35-GEW!$E$12)*SUM(Fasering!$D$5:$D$10)</f>
        <v>2459.2377801610423</v>
      </c>
      <c r="O35" s="67">
        <f>GEW!$E$12+($F35-GEW!$E$12)*SUM(Fasering!$D$5:$D$11)</f>
        <v>2588.5716343333333</v>
      </c>
      <c r="P35" s="126">
        <f t="shared" si="8"/>
        <v>0</v>
      </c>
      <c r="Q35" s="128">
        <f t="shared" si="4"/>
        <v>0</v>
      </c>
      <c r="R35" s="46">
        <f>$P35*SUM(Fasering!$D$5)</f>
        <v>0</v>
      </c>
      <c r="S35" s="46">
        <f>$P35*SUM(Fasering!$D$5:$D$6)</f>
        <v>0</v>
      </c>
      <c r="T35" s="46">
        <f>$P35*SUM(Fasering!$D$5:$D$7)</f>
        <v>0</v>
      </c>
      <c r="U35" s="46">
        <f>$P35*SUM(Fasering!$D$5:$D$8)</f>
        <v>0</v>
      </c>
      <c r="V35" s="46">
        <f>$P35*SUM(Fasering!$D$5:$D$9)</f>
        <v>0</v>
      </c>
      <c r="W35" s="46">
        <f>$P35*SUM(Fasering!$D$5:$D$10)</f>
        <v>0</v>
      </c>
      <c r="X35" s="56">
        <f>$P35*SUM(Fasering!$D$5:$D$11)</f>
        <v>0</v>
      </c>
      <c r="Y35" s="126">
        <f t="shared" si="9"/>
        <v>0</v>
      </c>
      <c r="Z35" s="128">
        <f t="shared" si="5"/>
        <v>0</v>
      </c>
      <c r="AA35" s="55">
        <f>$Y35*SUM(Fasering!$D$5)</f>
        <v>0</v>
      </c>
      <c r="AB35" s="46">
        <f>$Y35*SUM(Fasering!$D$5:$D$6)</f>
        <v>0</v>
      </c>
      <c r="AC35" s="46">
        <f>$Y35*SUM(Fasering!$D$5:$D$7)</f>
        <v>0</v>
      </c>
      <c r="AD35" s="46">
        <f>$Y35*SUM(Fasering!$D$5:$D$8)</f>
        <v>0</v>
      </c>
      <c r="AE35" s="46">
        <f>$Y35*SUM(Fasering!$D$5:$D$9)</f>
        <v>0</v>
      </c>
      <c r="AF35" s="46">
        <f>$Y35*SUM(Fasering!$D$5:$D$10)</f>
        <v>0</v>
      </c>
      <c r="AG35" s="56">
        <f>$Y35*SUM(Fasering!$D$5:$D$11)</f>
        <v>0</v>
      </c>
      <c r="AH35" s="5">
        <f>($AK$3+(I35+R35)*12*7.57%)*SUM(Fasering!$D$5)</f>
        <v>0</v>
      </c>
      <c r="AI35" s="9">
        <f>($AK$3+(J35+S35)*12*7.57%)*SUM(Fasering!$D$5:$D$6)</f>
        <v>489.42182486627149</v>
      </c>
      <c r="AJ35" s="9">
        <f>($AK$3+(K35+T35)*12*7.57%)*SUM(Fasering!$D$5:$D$7)</f>
        <v>818.04084002797549</v>
      </c>
      <c r="AK35" s="9">
        <f>($AK$3+(L35+U35)*12*7.57%)*SUM(Fasering!$D$5:$D$8)</f>
        <v>1181.5191413638024</v>
      </c>
      <c r="AL35" s="9">
        <f>($AK$3+(M35+V35)*12*7.57%)*SUM(Fasering!$D$5:$D$9)</f>
        <v>1579.8567288737518</v>
      </c>
      <c r="AM35" s="9">
        <f>($AK$3+(N35+W35)*12*7.57%)*SUM(Fasering!$D$5:$D$10)</f>
        <v>2012.0406768608545</v>
      </c>
      <c r="AN35" s="87">
        <f>($AK$3+(O35+X35)*12*7.57%)*SUM(Fasering!$D$5:$D$11)</f>
        <v>2480.0184726284001</v>
      </c>
      <c r="AO35" s="5">
        <f>($AK$3+(I35+AA35)*12*7.57%)*SUM(Fasering!$D$5)</f>
        <v>0</v>
      </c>
      <c r="AP35" s="9">
        <f>($AK$3+(J35+AB35)*12*7.57%)*SUM(Fasering!$D$5:$D$6)</f>
        <v>489.42182486627149</v>
      </c>
      <c r="AQ35" s="9">
        <f>($AK$3+(K35+AC35)*12*7.57%)*SUM(Fasering!$D$5:$D$7)</f>
        <v>818.04084002797549</v>
      </c>
      <c r="AR35" s="9">
        <f>($AK$3+(L35+AD35)*12*7.57%)*SUM(Fasering!$D$5:$D$8)</f>
        <v>1181.5191413638024</v>
      </c>
      <c r="AS35" s="9">
        <f>($AK$3+(M35+AE35)*12*7.57%)*SUM(Fasering!$D$5:$D$9)</f>
        <v>1579.8567288737518</v>
      </c>
      <c r="AT35" s="9">
        <f>($AK$3+(N35+AF35)*12*7.57%)*SUM(Fasering!$D$5:$D$10)</f>
        <v>2012.0406768608545</v>
      </c>
      <c r="AU35" s="87">
        <f>($AK$3+(O35+AG35)*12*7.57%)*SUM(Fasering!$D$5:$D$11)</f>
        <v>2480.0184726284001</v>
      </c>
    </row>
    <row r="36" spans="1:47" x14ac:dyDescent="0.3">
      <c r="A36" s="33">
        <f t="shared" si="6"/>
        <v>26</v>
      </c>
      <c r="B36" s="126">
        <v>24493.66</v>
      </c>
      <c r="C36" s="127"/>
      <c r="D36" s="126">
        <f t="shared" si="0"/>
        <v>31062.859612</v>
      </c>
      <c r="E36" s="128">
        <f t="shared" si="1"/>
        <v>770.02817587549794</v>
      </c>
      <c r="F36" s="126">
        <f t="shared" si="2"/>
        <v>2588.5716343333333</v>
      </c>
      <c r="G36" s="128">
        <f t="shared" si="3"/>
        <v>64.169014656291495</v>
      </c>
      <c r="H36" s="64">
        <f t="shared" si="7"/>
        <v>1609.3</v>
      </c>
      <c r="I36" s="64">
        <f>GEW!$E$12+($F36-GEW!$E$12)*SUM(Fasering!$D$5)</f>
        <v>1716.7792493333334</v>
      </c>
      <c r="J36" s="64">
        <f>GEW!$E$12+($F36-GEW!$E$12)*SUM(Fasering!$D$5:$D$6)</f>
        <v>1942.193107517001</v>
      </c>
      <c r="K36" s="64">
        <f>GEW!$E$12+($F36-GEW!$E$12)*SUM(Fasering!$D$5:$D$7)</f>
        <v>2071.526961689292</v>
      </c>
      <c r="L36" s="64">
        <f>GEW!$E$12+($F36-GEW!$E$12)*SUM(Fasering!$D$5:$D$8)</f>
        <v>2200.860815861583</v>
      </c>
      <c r="M36" s="64">
        <f>GEW!$E$12+($F36-GEW!$E$12)*SUM(Fasering!$D$5:$D$9)</f>
        <v>2330.194670033874</v>
      </c>
      <c r="N36" s="64">
        <f>GEW!$E$12+($F36-GEW!$E$12)*SUM(Fasering!$D$5:$D$10)</f>
        <v>2459.2377801610423</v>
      </c>
      <c r="O36" s="67">
        <f>GEW!$E$12+($F36-GEW!$E$12)*SUM(Fasering!$D$5:$D$11)</f>
        <v>2588.5716343333333</v>
      </c>
      <c r="P36" s="126">
        <f t="shared" si="8"/>
        <v>0</v>
      </c>
      <c r="Q36" s="128">
        <f t="shared" si="4"/>
        <v>0</v>
      </c>
      <c r="R36" s="46">
        <f>$P36*SUM(Fasering!$D$5)</f>
        <v>0</v>
      </c>
      <c r="S36" s="46">
        <f>$P36*SUM(Fasering!$D$5:$D$6)</f>
        <v>0</v>
      </c>
      <c r="T36" s="46">
        <f>$P36*SUM(Fasering!$D$5:$D$7)</f>
        <v>0</v>
      </c>
      <c r="U36" s="46">
        <f>$P36*SUM(Fasering!$D$5:$D$8)</f>
        <v>0</v>
      </c>
      <c r="V36" s="46">
        <f>$P36*SUM(Fasering!$D$5:$D$9)</f>
        <v>0</v>
      </c>
      <c r="W36" s="46">
        <f>$P36*SUM(Fasering!$D$5:$D$10)</f>
        <v>0</v>
      </c>
      <c r="X36" s="56">
        <f>$P36*SUM(Fasering!$D$5:$D$11)</f>
        <v>0</v>
      </c>
      <c r="Y36" s="126">
        <f t="shared" si="9"/>
        <v>0</v>
      </c>
      <c r="Z36" s="128">
        <f t="shared" si="5"/>
        <v>0</v>
      </c>
      <c r="AA36" s="55">
        <f>$Y36*SUM(Fasering!$D$5)</f>
        <v>0</v>
      </c>
      <c r="AB36" s="46">
        <f>$Y36*SUM(Fasering!$D$5:$D$6)</f>
        <v>0</v>
      </c>
      <c r="AC36" s="46">
        <f>$Y36*SUM(Fasering!$D$5:$D$7)</f>
        <v>0</v>
      </c>
      <c r="AD36" s="46">
        <f>$Y36*SUM(Fasering!$D$5:$D$8)</f>
        <v>0</v>
      </c>
      <c r="AE36" s="46">
        <f>$Y36*SUM(Fasering!$D$5:$D$9)</f>
        <v>0</v>
      </c>
      <c r="AF36" s="46">
        <f>$Y36*SUM(Fasering!$D$5:$D$10)</f>
        <v>0</v>
      </c>
      <c r="AG36" s="56">
        <f>$Y36*SUM(Fasering!$D$5:$D$11)</f>
        <v>0</v>
      </c>
      <c r="AH36" s="5">
        <f>($AK$3+(I36+R36)*12*7.57%)*SUM(Fasering!$D$5)</f>
        <v>0</v>
      </c>
      <c r="AI36" s="9">
        <f>($AK$3+(J36+S36)*12*7.57%)*SUM(Fasering!$D$5:$D$6)</f>
        <v>489.42182486627149</v>
      </c>
      <c r="AJ36" s="9">
        <f>($AK$3+(K36+T36)*12*7.57%)*SUM(Fasering!$D$5:$D$7)</f>
        <v>818.04084002797549</v>
      </c>
      <c r="AK36" s="9">
        <f>($AK$3+(L36+U36)*12*7.57%)*SUM(Fasering!$D$5:$D$8)</f>
        <v>1181.5191413638024</v>
      </c>
      <c r="AL36" s="9">
        <f>($AK$3+(M36+V36)*12*7.57%)*SUM(Fasering!$D$5:$D$9)</f>
        <v>1579.8567288737518</v>
      </c>
      <c r="AM36" s="9">
        <f>($AK$3+(N36+W36)*12*7.57%)*SUM(Fasering!$D$5:$D$10)</f>
        <v>2012.0406768608545</v>
      </c>
      <c r="AN36" s="87">
        <f>($AK$3+(O36+X36)*12*7.57%)*SUM(Fasering!$D$5:$D$11)</f>
        <v>2480.0184726284001</v>
      </c>
      <c r="AO36" s="5">
        <f>($AK$3+(I36+AA36)*12*7.57%)*SUM(Fasering!$D$5)</f>
        <v>0</v>
      </c>
      <c r="AP36" s="9">
        <f>($AK$3+(J36+AB36)*12*7.57%)*SUM(Fasering!$D$5:$D$6)</f>
        <v>489.42182486627149</v>
      </c>
      <c r="AQ36" s="9">
        <f>($AK$3+(K36+AC36)*12*7.57%)*SUM(Fasering!$D$5:$D$7)</f>
        <v>818.04084002797549</v>
      </c>
      <c r="AR36" s="9">
        <f>($AK$3+(L36+AD36)*12*7.57%)*SUM(Fasering!$D$5:$D$8)</f>
        <v>1181.5191413638024</v>
      </c>
      <c r="AS36" s="9">
        <f>($AK$3+(M36+AE36)*12*7.57%)*SUM(Fasering!$D$5:$D$9)</f>
        <v>1579.8567288737518</v>
      </c>
      <c r="AT36" s="9">
        <f>($AK$3+(N36+AF36)*12*7.57%)*SUM(Fasering!$D$5:$D$10)</f>
        <v>2012.0406768608545</v>
      </c>
      <c r="AU36" s="87">
        <f>($AK$3+(O36+AG36)*12*7.57%)*SUM(Fasering!$D$5:$D$11)</f>
        <v>2480.0184726284001</v>
      </c>
    </row>
    <row r="37" spans="1:47" x14ac:dyDescent="0.3">
      <c r="A37" s="33">
        <f t="shared" si="6"/>
        <v>27</v>
      </c>
      <c r="B37" s="126">
        <v>24493.66</v>
      </c>
      <c r="C37" s="127"/>
      <c r="D37" s="126">
        <f t="shared" si="0"/>
        <v>31062.859612</v>
      </c>
      <c r="E37" s="128">
        <f t="shared" si="1"/>
        <v>770.02817587549794</v>
      </c>
      <c r="F37" s="126">
        <f t="shared" si="2"/>
        <v>2588.5716343333333</v>
      </c>
      <c r="G37" s="128">
        <f t="shared" si="3"/>
        <v>64.169014656291495</v>
      </c>
      <c r="H37" s="64">
        <f t="shared" si="7"/>
        <v>1609.3</v>
      </c>
      <c r="I37" s="64">
        <f>GEW!$E$12+($F37-GEW!$E$12)*SUM(Fasering!$D$5)</f>
        <v>1716.7792493333334</v>
      </c>
      <c r="J37" s="64">
        <f>GEW!$E$12+($F37-GEW!$E$12)*SUM(Fasering!$D$5:$D$6)</f>
        <v>1942.193107517001</v>
      </c>
      <c r="K37" s="64">
        <f>GEW!$E$12+($F37-GEW!$E$12)*SUM(Fasering!$D$5:$D$7)</f>
        <v>2071.526961689292</v>
      </c>
      <c r="L37" s="64">
        <f>GEW!$E$12+($F37-GEW!$E$12)*SUM(Fasering!$D$5:$D$8)</f>
        <v>2200.860815861583</v>
      </c>
      <c r="M37" s="64">
        <f>GEW!$E$12+($F37-GEW!$E$12)*SUM(Fasering!$D$5:$D$9)</f>
        <v>2330.194670033874</v>
      </c>
      <c r="N37" s="64">
        <f>GEW!$E$12+($F37-GEW!$E$12)*SUM(Fasering!$D$5:$D$10)</f>
        <v>2459.2377801610423</v>
      </c>
      <c r="O37" s="67">
        <f>GEW!$E$12+($F37-GEW!$E$12)*SUM(Fasering!$D$5:$D$11)</f>
        <v>2588.5716343333333</v>
      </c>
      <c r="P37" s="126">
        <f t="shared" si="8"/>
        <v>0</v>
      </c>
      <c r="Q37" s="128">
        <f t="shared" si="4"/>
        <v>0</v>
      </c>
      <c r="R37" s="46">
        <f>$P37*SUM(Fasering!$D$5)</f>
        <v>0</v>
      </c>
      <c r="S37" s="46">
        <f>$P37*SUM(Fasering!$D$5:$D$6)</f>
        <v>0</v>
      </c>
      <c r="T37" s="46">
        <f>$P37*SUM(Fasering!$D$5:$D$7)</f>
        <v>0</v>
      </c>
      <c r="U37" s="46">
        <f>$P37*SUM(Fasering!$D$5:$D$8)</f>
        <v>0</v>
      </c>
      <c r="V37" s="46">
        <f>$P37*SUM(Fasering!$D$5:$D$9)</f>
        <v>0</v>
      </c>
      <c r="W37" s="46">
        <f>$P37*SUM(Fasering!$D$5:$D$10)</f>
        <v>0</v>
      </c>
      <c r="X37" s="56">
        <f>$P37*SUM(Fasering!$D$5:$D$11)</f>
        <v>0</v>
      </c>
      <c r="Y37" s="126">
        <f t="shared" si="9"/>
        <v>0</v>
      </c>
      <c r="Z37" s="128">
        <f t="shared" si="5"/>
        <v>0</v>
      </c>
      <c r="AA37" s="55">
        <f>$Y37*SUM(Fasering!$D$5)</f>
        <v>0</v>
      </c>
      <c r="AB37" s="46">
        <f>$Y37*SUM(Fasering!$D$5:$D$6)</f>
        <v>0</v>
      </c>
      <c r="AC37" s="46">
        <f>$Y37*SUM(Fasering!$D$5:$D$7)</f>
        <v>0</v>
      </c>
      <c r="AD37" s="46">
        <f>$Y37*SUM(Fasering!$D$5:$D$8)</f>
        <v>0</v>
      </c>
      <c r="AE37" s="46">
        <f>$Y37*SUM(Fasering!$D$5:$D$9)</f>
        <v>0</v>
      </c>
      <c r="AF37" s="46">
        <f>$Y37*SUM(Fasering!$D$5:$D$10)</f>
        <v>0</v>
      </c>
      <c r="AG37" s="56">
        <f>$Y37*SUM(Fasering!$D$5:$D$11)</f>
        <v>0</v>
      </c>
      <c r="AH37" s="5">
        <f>($AK$3+(I37+R37)*12*7.57%)*SUM(Fasering!$D$5)</f>
        <v>0</v>
      </c>
      <c r="AI37" s="9">
        <f>($AK$3+(J37+S37)*12*7.57%)*SUM(Fasering!$D$5:$D$6)</f>
        <v>489.42182486627149</v>
      </c>
      <c r="AJ37" s="9">
        <f>($AK$3+(K37+T37)*12*7.57%)*SUM(Fasering!$D$5:$D$7)</f>
        <v>818.04084002797549</v>
      </c>
      <c r="AK37" s="9">
        <f>($AK$3+(L37+U37)*12*7.57%)*SUM(Fasering!$D$5:$D$8)</f>
        <v>1181.5191413638024</v>
      </c>
      <c r="AL37" s="9">
        <f>($AK$3+(M37+V37)*12*7.57%)*SUM(Fasering!$D$5:$D$9)</f>
        <v>1579.8567288737518</v>
      </c>
      <c r="AM37" s="9">
        <f>($AK$3+(N37+W37)*12*7.57%)*SUM(Fasering!$D$5:$D$10)</f>
        <v>2012.0406768608545</v>
      </c>
      <c r="AN37" s="87">
        <f>($AK$3+(O37+X37)*12*7.57%)*SUM(Fasering!$D$5:$D$11)</f>
        <v>2480.0184726284001</v>
      </c>
      <c r="AO37" s="5">
        <f>($AK$3+(I37+AA37)*12*7.57%)*SUM(Fasering!$D$5)</f>
        <v>0</v>
      </c>
      <c r="AP37" s="9">
        <f>($AK$3+(J37+AB37)*12*7.57%)*SUM(Fasering!$D$5:$D$6)</f>
        <v>489.42182486627149</v>
      </c>
      <c r="AQ37" s="9">
        <f>($AK$3+(K37+AC37)*12*7.57%)*SUM(Fasering!$D$5:$D$7)</f>
        <v>818.04084002797549</v>
      </c>
      <c r="AR37" s="9">
        <f>($AK$3+(L37+AD37)*12*7.57%)*SUM(Fasering!$D$5:$D$8)</f>
        <v>1181.5191413638024</v>
      </c>
      <c r="AS37" s="9">
        <f>($AK$3+(M37+AE37)*12*7.57%)*SUM(Fasering!$D$5:$D$9)</f>
        <v>1579.8567288737518</v>
      </c>
      <c r="AT37" s="9">
        <f>($AK$3+(N37+AF37)*12*7.57%)*SUM(Fasering!$D$5:$D$10)</f>
        <v>2012.0406768608545</v>
      </c>
      <c r="AU37" s="87">
        <f>($AK$3+(O37+AG37)*12*7.57%)*SUM(Fasering!$D$5:$D$11)</f>
        <v>2480.0184726284001</v>
      </c>
    </row>
    <row r="38" spans="1:47" x14ac:dyDescent="0.3">
      <c r="A38" s="36"/>
      <c r="B38" s="129"/>
      <c r="C38" s="130"/>
      <c r="D38" s="129"/>
      <c r="E38" s="130"/>
      <c r="F38" s="129"/>
      <c r="G38" s="130"/>
      <c r="H38" s="47"/>
      <c r="I38" s="47"/>
      <c r="J38" s="47"/>
      <c r="K38" s="47"/>
      <c r="L38" s="47"/>
      <c r="M38" s="47"/>
      <c r="N38" s="47"/>
      <c r="O38" s="53"/>
      <c r="P38" s="129"/>
      <c r="Q38" s="130"/>
      <c r="R38" s="47"/>
      <c r="S38" s="47"/>
      <c r="T38" s="47"/>
      <c r="U38" s="47"/>
      <c r="V38" s="47"/>
      <c r="W38" s="47"/>
      <c r="X38" s="53"/>
      <c r="Y38" s="129"/>
      <c r="Z38" s="130"/>
      <c r="AA38" s="47"/>
      <c r="AB38" s="47"/>
      <c r="AC38" s="47"/>
      <c r="AD38" s="47"/>
      <c r="AE38" s="47"/>
      <c r="AF38" s="47"/>
      <c r="AG38" s="53"/>
      <c r="AH38" s="88"/>
      <c r="AI38" s="89"/>
      <c r="AJ38" s="89"/>
      <c r="AK38" s="89"/>
      <c r="AL38" s="89"/>
      <c r="AM38" s="89"/>
      <c r="AN38" s="90"/>
      <c r="AO38" s="88"/>
      <c r="AP38" s="89"/>
      <c r="AQ38" s="89"/>
      <c r="AR38" s="89"/>
      <c r="AS38" s="89"/>
      <c r="AT38" s="89"/>
      <c r="AU38" s="90"/>
    </row>
  </sheetData>
  <mergeCells count="166">
    <mergeCell ref="AH6:AN6"/>
    <mergeCell ref="AO6:AU6"/>
    <mergeCell ref="B6:E6"/>
    <mergeCell ref="P6:Q6"/>
    <mergeCell ref="Y6:Z6"/>
    <mergeCell ref="B7:C7"/>
    <mergeCell ref="D7:E7"/>
    <mergeCell ref="F7:G7"/>
    <mergeCell ref="P7:Q7"/>
    <mergeCell ref="Y7:Z7"/>
    <mergeCell ref="F6:G6"/>
    <mergeCell ref="R6:X6"/>
    <mergeCell ref="AA6:AG6"/>
    <mergeCell ref="H6:O6"/>
    <mergeCell ref="B10:C10"/>
    <mergeCell ref="D10:E10"/>
    <mergeCell ref="F10:G10"/>
    <mergeCell ref="P10:Q10"/>
    <mergeCell ref="Y10:Z10"/>
    <mergeCell ref="B9:C9"/>
    <mergeCell ref="D9:E9"/>
    <mergeCell ref="B8:C8"/>
    <mergeCell ref="D8:E8"/>
    <mergeCell ref="P8:Q8"/>
    <mergeCell ref="Y8:Z8"/>
    <mergeCell ref="F8:G8"/>
    <mergeCell ref="B12:C12"/>
    <mergeCell ref="D12:E12"/>
    <mergeCell ref="F12:G12"/>
    <mergeCell ref="P12:Q12"/>
    <mergeCell ref="Y12:Z12"/>
    <mergeCell ref="B11:C11"/>
    <mergeCell ref="D11:E11"/>
    <mergeCell ref="F11:G11"/>
    <mergeCell ref="P11:Q11"/>
    <mergeCell ref="Y11:Z11"/>
    <mergeCell ref="B14:C14"/>
    <mergeCell ref="D14:E14"/>
    <mergeCell ref="F14:G14"/>
    <mergeCell ref="P14:Q14"/>
    <mergeCell ref="Y14:Z14"/>
    <mergeCell ref="B13:C13"/>
    <mergeCell ref="D13:E13"/>
    <mergeCell ref="F13:G13"/>
    <mergeCell ref="P13:Q13"/>
    <mergeCell ref="Y13:Z13"/>
    <mergeCell ref="B16:C16"/>
    <mergeCell ref="D16:E16"/>
    <mergeCell ref="F16:G16"/>
    <mergeCell ref="P16:Q16"/>
    <mergeCell ref="Y16:Z16"/>
    <mergeCell ref="B15:C15"/>
    <mergeCell ref="D15:E15"/>
    <mergeCell ref="F15:G15"/>
    <mergeCell ref="P15:Q15"/>
    <mergeCell ref="Y15:Z15"/>
    <mergeCell ref="B18:C18"/>
    <mergeCell ref="D18:E18"/>
    <mergeCell ref="F18:G18"/>
    <mergeCell ref="P18:Q18"/>
    <mergeCell ref="Y18:Z18"/>
    <mergeCell ref="B17:C17"/>
    <mergeCell ref="D17:E17"/>
    <mergeCell ref="F17:G17"/>
    <mergeCell ref="P17:Q17"/>
    <mergeCell ref="Y17:Z17"/>
    <mergeCell ref="B20:C20"/>
    <mergeCell ref="D20:E20"/>
    <mergeCell ref="F20:G20"/>
    <mergeCell ref="P20:Q20"/>
    <mergeCell ref="Y20:Z20"/>
    <mergeCell ref="B19:C19"/>
    <mergeCell ref="D19:E19"/>
    <mergeCell ref="F19:G19"/>
    <mergeCell ref="P19:Q19"/>
    <mergeCell ref="Y19:Z19"/>
    <mergeCell ref="B22:C22"/>
    <mergeCell ref="D22:E22"/>
    <mergeCell ref="F22:G22"/>
    <mergeCell ref="P22:Q22"/>
    <mergeCell ref="Y22:Z22"/>
    <mergeCell ref="B21:C21"/>
    <mergeCell ref="D21:E21"/>
    <mergeCell ref="F21:G21"/>
    <mergeCell ref="P21:Q21"/>
    <mergeCell ref="Y21:Z21"/>
    <mergeCell ref="B24:C24"/>
    <mergeCell ref="D24:E24"/>
    <mergeCell ref="F24:G24"/>
    <mergeCell ref="P24:Q24"/>
    <mergeCell ref="Y24:Z24"/>
    <mergeCell ref="B23:C23"/>
    <mergeCell ref="D23:E23"/>
    <mergeCell ref="F23:G23"/>
    <mergeCell ref="P23:Q23"/>
    <mergeCell ref="Y23:Z23"/>
    <mergeCell ref="B26:C26"/>
    <mergeCell ref="D26:E26"/>
    <mergeCell ref="F26:G26"/>
    <mergeCell ref="P26:Q26"/>
    <mergeCell ref="Y26:Z26"/>
    <mergeCell ref="B25:C25"/>
    <mergeCell ref="D25:E25"/>
    <mergeCell ref="F25:G25"/>
    <mergeCell ref="P25:Q25"/>
    <mergeCell ref="Y25:Z25"/>
    <mergeCell ref="B28:C28"/>
    <mergeCell ref="D28:E28"/>
    <mergeCell ref="F28:G28"/>
    <mergeCell ref="P28:Q28"/>
    <mergeCell ref="Y28:Z28"/>
    <mergeCell ref="B27:C27"/>
    <mergeCell ref="D27:E27"/>
    <mergeCell ref="F27:G27"/>
    <mergeCell ref="P27:Q27"/>
    <mergeCell ref="Y27:Z27"/>
    <mergeCell ref="B30:C30"/>
    <mergeCell ref="D30:E30"/>
    <mergeCell ref="F30:G30"/>
    <mergeCell ref="P30:Q30"/>
    <mergeCell ref="Y30:Z30"/>
    <mergeCell ref="B29:C29"/>
    <mergeCell ref="D29:E29"/>
    <mergeCell ref="F29:G29"/>
    <mergeCell ref="P29:Q29"/>
    <mergeCell ref="Y29:Z29"/>
    <mergeCell ref="B32:C32"/>
    <mergeCell ref="D32:E32"/>
    <mergeCell ref="F32:G32"/>
    <mergeCell ref="P32:Q32"/>
    <mergeCell ref="Y32:Z32"/>
    <mergeCell ref="B31:C31"/>
    <mergeCell ref="D31:E31"/>
    <mergeCell ref="F31:G31"/>
    <mergeCell ref="P31:Q31"/>
    <mergeCell ref="Y31:Z31"/>
    <mergeCell ref="B34:C34"/>
    <mergeCell ref="D34:E34"/>
    <mergeCell ref="F34:G34"/>
    <mergeCell ref="P34:Q34"/>
    <mergeCell ref="Y34:Z34"/>
    <mergeCell ref="B33:C33"/>
    <mergeCell ref="D33:E33"/>
    <mergeCell ref="F33:G33"/>
    <mergeCell ref="P33:Q33"/>
    <mergeCell ref="Y33:Z33"/>
    <mergeCell ref="B38:C38"/>
    <mergeCell ref="D38:E38"/>
    <mergeCell ref="F38:G38"/>
    <mergeCell ref="P38:Q38"/>
    <mergeCell ref="Y38:Z38"/>
    <mergeCell ref="B37:C37"/>
    <mergeCell ref="D37:E37"/>
    <mergeCell ref="F37:G37"/>
    <mergeCell ref="P37:Q37"/>
    <mergeCell ref="Y37:Z37"/>
    <mergeCell ref="B36:C36"/>
    <mergeCell ref="D36:E36"/>
    <mergeCell ref="F36:G36"/>
    <mergeCell ref="P36:Q36"/>
    <mergeCell ref="Y36:Z36"/>
    <mergeCell ref="B35:C35"/>
    <mergeCell ref="D35:E35"/>
    <mergeCell ref="F35:G35"/>
    <mergeCell ref="P35:Q35"/>
    <mergeCell ref="Y35:Z35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  <colBreaks count="3" manualBreakCount="3">
    <brk id="15" max="1048575" man="1"/>
    <brk id="24" max="1048575" man="1"/>
    <brk id="33" max="1048575" man="1"/>
  </colBreaks>
  <ignoredErrors>
    <ignoredError sqref="I8:AU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1"/>
  <sheetViews>
    <sheetView zoomScale="80" zoomScaleNormal="80" workbookViewId="0"/>
  </sheetViews>
  <sheetFormatPr defaultRowHeight="15" x14ac:dyDescent="0.3"/>
  <cols>
    <col min="1" max="1" width="3.25" style="24" bestFit="1" customWidth="1"/>
    <col min="2" max="3" width="7.75" style="24" customWidth="1"/>
    <col min="4" max="4" width="8.875" style="24" bestFit="1" customWidth="1"/>
    <col min="5" max="7" width="7.75" style="24" customWidth="1"/>
    <col min="8" max="15" width="11.375" style="24" customWidth="1"/>
    <col min="16" max="17" width="7.75" style="24" customWidth="1"/>
    <col min="18" max="24" width="11.375" style="24" customWidth="1"/>
    <col min="25" max="26" width="7.75" style="24" customWidth="1"/>
    <col min="27" max="33" width="11.375" style="24" customWidth="1"/>
    <col min="34" max="43" width="11.25" customWidth="1"/>
    <col min="44" max="45" width="11.25" style="24" customWidth="1"/>
    <col min="46" max="47" width="11.25" customWidth="1"/>
  </cols>
  <sheetData>
    <row r="1" spans="1:47" s="24" customFormat="1" ht="16.5" x14ac:dyDescent="0.3">
      <c r="A1" s="21" t="s">
        <v>73</v>
      </c>
      <c r="B1" s="21" t="s">
        <v>19</v>
      </c>
      <c r="C1" s="21"/>
      <c r="D1" s="21"/>
      <c r="E1" s="22">
        <v>632</v>
      </c>
      <c r="F1" s="23" t="s">
        <v>74</v>
      </c>
      <c r="G1" s="57"/>
      <c r="H1" s="57"/>
      <c r="I1" s="57"/>
      <c r="L1" s="107">
        <f>D11</f>
        <v>41275</v>
      </c>
      <c r="O1" s="25" t="s">
        <v>75</v>
      </c>
    </row>
    <row r="2" spans="1:47" s="24" customFormat="1" ht="16.5" x14ac:dyDescent="0.3">
      <c r="A2" s="21"/>
      <c r="B2" s="21"/>
      <c r="C2" s="21"/>
      <c r="D2" s="21"/>
      <c r="E2" s="91" t="s">
        <v>76</v>
      </c>
      <c r="F2" s="21"/>
      <c r="G2" s="21"/>
      <c r="H2" s="21"/>
      <c r="I2" s="21"/>
    </row>
    <row r="3" spans="1:47" s="24" customFormat="1" ht="17.25" x14ac:dyDescent="0.35">
      <c r="A3" s="21"/>
      <c r="B3" s="21"/>
      <c r="C3" s="21"/>
      <c r="D3" s="21"/>
      <c r="E3" s="27">
        <v>432</v>
      </c>
      <c r="F3" s="28" t="s">
        <v>77</v>
      </c>
      <c r="G3" s="28"/>
      <c r="H3" s="28"/>
      <c r="I3" s="28"/>
      <c r="J3" s="59"/>
    </row>
    <row r="4" spans="1:47" s="24" customFormat="1" ht="17.25" x14ac:dyDescent="0.35">
      <c r="A4" s="21"/>
      <c r="B4" s="21"/>
      <c r="C4" s="21"/>
      <c r="D4" s="21"/>
      <c r="E4" s="27">
        <v>442</v>
      </c>
      <c r="F4" s="28" t="s">
        <v>78</v>
      </c>
      <c r="G4" s="28"/>
      <c r="H4" s="28"/>
      <c r="I4" s="28"/>
      <c r="J4" s="59"/>
    </row>
    <row r="5" spans="1:47" s="24" customFormat="1" ht="17.25" x14ac:dyDescent="0.35">
      <c r="A5" s="21"/>
      <c r="B5" s="21"/>
      <c r="C5" s="21"/>
      <c r="D5" s="21"/>
      <c r="E5" s="27">
        <v>162</v>
      </c>
      <c r="F5" s="28" t="s">
        <v>79</v>
      </c>
      <c r="G5" s="28"/>
      <c r="H5" s="28"/>
      <c r="I5" s="28"/>
      <c r="J5" s="59"/>
      <c r="V5" s="26"/>
      <c r="AH5" s="81" t="str">
        <f>'L4'!$AH$2</f>
        <v>Berekening eindejaarspremie 2014:</v>
      </c>
      <c r="AI5"/>
      <c r="AJ5"/>
      <c r="AK5"/>
      <c r="AL5"/>
    </row>
    <row r="6" spans="1:47" s="24" customFormat="1" ht="17.25" x14ac:dyDescent="0.35">
      <c r="A6" s="21"/>
      <c r="B6" s="21"/>
      <c r="C6" s="21"/>
      <c r="D6" s="21"/>
      <c r="E6" s="27">
        <v>102</v>
      </c>
      <c r="F6" s="28" t="s">
        <v>80</v>
      </c>
      <c r="G6" s="28"/>
      <c r="H6" s="28"/>
      <c r="I6" s="28"/>
      <c r="J6" s="59"/>
      <c r="V6" s="26"/>
      <c r="AH6" s="82" t="s">
        <v>169</v>
      </c>
      <c r="AI6"/>
      <c r="AK6" s="83">
        <f>'L4'!$AK$3</f>
        <v>128.56</v>
      </c>
      <c r="AL6"/>
    </row>
    <row r="7" spans="1:47" s="24" customFormat="1" ht="17.25" x14ac:dyDescent="0.35">
      <c r="A7" s="21"/>
      <c r="B7" s="21"/>
      <c r="C7" s="21"/>
      <c r="D7" s="21"/>
      <c r="E7" s="27">
        <v>633</v>
      </c>
      <c r="F7" s="28" t="s">
        <v>46</v>
      </c>
      <c r="G7" s="28"/>
      <c r="H7" s="28"/>
      <c r="I7" s="28"/>
      <c r="J7" s="59"/>
      <c r="N7" s="24" t="s">
        <v>22</v>
      </c>
      <c r="O7" s="72">
        <f>'L4'!O4</f>
        <v>1.2682</v>
      </c>
      <c r="V7" s="26"/>
      <c r="AH7" s="82" t="s">
        <v>72</v>
      </c>
      <c r="AI7"/>
      <c r="AJ7"/>
      <c r="AK7"/>
      <c r="AL7"/>
    </row>
    <row r="9" spans="1:47" x14ac:dyDescent="0.3">
      <c r="A9" s="29"/>
      <c r="B9" s="135" t="s">
        <v>23</v>
      </c>
      <c r="C9" s="150"/>
      <c r="D9" s="150"/>
      <c r="E9" s="136"/>
      <c r="F9" s="135" t="s">
        <v>24</v>
      </c>
      <c r="G9" s="136"/>
      <c r="H9" s="147" t="s">
        <v>39</v>
      </c>
      <c r="I9" s="148"/>
      <c r="J9" s="148"/>
      <c r="K9" s="148"/>
      <c r="L9" s="148"/>
      <c r="M9" s="148"/>
      <c r="N9" s="148"/>
      <c r="O9" s="149"/>
      <c r="P9" s="135" t="s">
        <v>25</v>
      </c>
      <c r="Q9" s="138"/>
      <c r="R9" s="147" t="s">
        <v>40</v>
      </c>
      <c r="S9" s="148"/>
      <c r="T9" s="148"/>
      <c r="U9" s="148"/>
      <c r="V9" s="148"/>
      <c r="W9" s="148"/>
      <c r="X9" s="149"/>
      <c r="Y9" s="135" t="s">
        <v>26</v>
      </c>
      <c r="Z9" s="136"/>
      <c r="AA9" s="147" t="s">
        <v>41</v>
      </c>
      <c r="AB9" s="148"/>
      <c r="AC9" s="148"/>
      <c r="AD9" s="148"/>
      <c r="AE9" s="148"/>
      <c r="AF9" s="148"/>
      <c r="AG9" s="149"/>
      <c r="AH9" s="147" t="s">
        <v>177</v>
      </c>
      <c r="AI9" s="148"/>
      <c r="AJ9" s="148"/>
      <c r="AK9" s="148"/>
      <c r="AL9" s="148"/>
      <c r="AM9" s="148"/>
      <c r="AN9" s="149"/>
      <c r="AO9" s="147" t="s">
        <v>178</v>
      </c>
      <c r="AP9" s="148"/>
      <c r="AQ9" s="148"/>
      <c r="AR9" s="148"/>
      <c r="AS9" s="148"/>
      <c r="AT9" s="148"/>
      <c r="AU9" s="149"/>
    </row>
    <row r="10" spans="1:47" x14ac:dyDescent="0.3">
      <c r="A10" s="33"/>
      <c r="B10" s="151">
        <v>1</v>
      </c>
      <c r="C10" s="152"/>
      <c r="D10" s="151"/>
      <c r="E10" s="152"/>
      <c r="F10" s="151"/>
      <c r="G10" s="152"/>
      <c r="H10" s="44" t="s">
        <v>183</v>
      </c>
      <c r="I10" s="44" t="s">
        <v>184</v>
      </c>
      <c r="J10" s="44" t="s">
        <v>33</v>
      </c>
      <c r="K10" s="44" t="s">
        <v>34</v>
      </c>
      <c r="L10" s="44" t="s">
        <v>35</v>
      </c>
      <c r="M10" s="44" t="s">
        <v>36</v>
      </c>
      <c r="N10" s="44" t="s">
        <v>37</v>
      </c>
      <c r="O10" s="80" t="s">
        <v>38</v>
      </c>
      <c r="P10" s="151"/>
      <c r="Q10" s="152"/>
      <c r="R10" s="44" t="s">
        <v>185</v>
      </c>
      <c r="S10" s="44" t="s">
        <v>33</v>
      </c>
      <c r="T10" s="44" t="s">
        <v>34</v>
      </c>
      <c r="U10" s="44" t="s">
        <v>35</v>
      </c>
      <c r="V10" s="44" t="s">
        <v>36</v>
      </c>
      <c r="W10" s="44" t="s">
        <v>37</v>
      </c>
      <c r="X10" s="80" t="s">
        <v>38</v>
      </c>
      <c r="Y10" s="153" t="s">
        <v>28</v>
      </c>
      <c r="Z10" s="152"/>
      <c r="AA10" s="44" t="s">
        <v>185</v>
      </c>
      <c r="AB10" s="44" t="s">
        <v>33</v>
      </c>
      <c r="AC10" s="44" t="s">
        <v>34</v>
      </c>
      <c r="AD10" s="44" t="s">
        <v>35</v>
      </c>
      <c r="AE10" s="44" t="s">
        <v>36</v>
      </c>
      <c r="AF10" s="44" t="s">
        <v>37</v>
      </c>
      <c r="AG10" s="80" t="s">
        <v>38</v>
      </c>
      <c r="AH10" s="44" t="s">
        <v>185</v>
      </c>
      <c r="AI10" s="44" t="s">
        <v>33</v>
      </c>
      <c r="AJ10" s="44" t="s">
        <v>34</v>
      </c>
      <c r="AK10" s="44" t="s">
        <v>35</v>
      </c>
      <c r="AL10" s="44" t="s">
        <v>36</v>
      </c>
      <c r="AM10" s="44" t="s">
        <v>37</v>
      </c>
      <c r="AN10" s="106" t="s">
        <v>38</v>
      </c>
      <c r="AO10" s="44" t="s">
        <v>185</v>
      </c>
      <c r="AP10" s="44" t="s">
        <v>33</v>
      </c>
      <c r="AQ10" s="44" t="s">
        <v>34</v>
      </c>
      <c r="AR10" s="44" t="s">
        <v>35</v>
      </c>
      <c r="AS10" s="44" t="s">
        <v>36</v>
      </c>
      <c r="AT10" s="44" t="s">
        <v>37</v>
      </c>
      <c r="AU10" s="106" t="s">
        <v>38</v>
      </c>
    </row>
    <row r="11" spans="1:47" x14ac:dyDescent="0.3">
      <c r="A11" s="33"/>
      <c r="B11" s="139" t="s">
        <v>31</v>
      </c>
      <c r="C11" s="140"/>
      <c r="D11" s="145">
        <f>'L4'!$D$8</f>
        <v>41275</v>
      </c>
      <c r="E11" s="144"/>
      <c r="F11" s="145">
        <f>D11</f>
        <v>41275</v>
      </c>
      <c r="G11" s="146"/>
      <c r="H11" s="48"/>
      <c r="I11" s="48" t="s">
        <v>179</v>
      </c>
      <c r="J11" s="48" t="s">
        <v>180</v>
      </c>
      <c r="K11" s="48" t="s">
        <v>181</v>
      </c>
      <c r="L11" s="48" t="s">
        <v>181</v>
      </c>
      <c r="M11" s="48" t="s">
        <v>181</v>
      </c>
      <c r="N11" s="48" t="s">
        <v>182</v>
      </c>
      <c r="O11" s="54" t="s">
        <v>181</v>
      </c>
      <c r="P11" s="143"/>
      <c r="Q11" s="144"/>
      <c r="R11" s="48" t="s">
        <v>179</v>
      </c>
      <c r="S11" s="48" t="s">
        <v>180</v>
      </c>
      <c r="T11" s="48" t="s">
        <v>181</v>
      </c>
      <c r="U11" s="48" t="s">
        <v>181</v>
      </c>
      <c r="V11" s="48" t="s">
        <v>181</v>
      </c>
      <c r="W11" s="48" t="s">
        <v>182</v>
      </c>
      <c r="X11" s="54" t="s">
        <v>181</v>
      </c>
      <c r="Y11" s="143"/>
      <c r="Z11" s="144"/>
      <c r="AA11" s="48" t="s">
        <v>179</v>
      </c>
      <c r="AB11" s="48" t="s">
        <v>180</v>
      </c>
      <c r="AC11" s="48" t="s">
        <v>181</v>
      </c>
      <c r="AD11" s="48" t="s">
        <v>181</v>
      </c>
      <c r="AE11" s="48" t="s">
        <v>181</v>
      </c>
      <c r="AF11" s="48" t="s">
        <v>182</v>
      </c>
      <c r="AG11" s="54" t="s">
        <v>181</v>
      </c>
      <c r="AH11" s="48" t="s">
        <v>179</v>
      </c>
      <c r="AI11" s="48" t="s">
        <v>180</v>
      </c>
      <c r="AJ11" s="48" t="s">
        <v>181</v>
      </c>
      <c r="AK11" s="48" t="s">
        <v>181</v>
      </c>
      <c r="AL11" s="48" t="s">
        <v>181</v>
      </c>
      <c r="AM11" s="48" t="s">
        <v>182</v>
      </c>
      <c r="AN11" s="54" t="s">
        <v>181</v>
      </c>
      <c r="AO11" s="48" t="s">
        <v>179</v>
      </c>
      <c r="AP11" s="48" t="s">
        <v>180</v>
      </c>
      <c r="AQ11" s="48" t="s">
        <v>181</v>
      </c>
      <c r="AR11" s="48" t="s">
        <v>181</v>
      </c>
      <c r="AS11" s="48" t="s">
        <v>181</v>
      </c>
      <c r="AT11" s="48" t="s">
        <v>182</v>
      </c>
      <c r="AU11" s="54" t="s">
        <v>181</v>
      </c>
    </row>
    <row r="12" spans="1:47" x14ac:dyDescent="0.3">
      <c r="A12" s="33"/>
      <c r="B12" s="135"/>
      <c r="C12" s="136"/>
      <c r="D12" s="137"/>
      <c r="E12" s="138"/>
      <c r="F12" s="60" t="s">
        <v>47</v>
      </c>
      <c r="G12" s="61"/>
      <c r="H12" s="65"/>
      <c r="I12" s="65"/>
      <c r="J12" s="65"/>
      <c r="K12" s="65"/>
      <c r="L12" s="66"/>
      <c r="M12" s="66"/>
      <c r="N12" s="66"/>
      <c r="O12" s="63"/>
      <c r="P12" s="62"/>
      <c r="Q12" s="63"/>
      <c r="R12" s="45"/>
      <c r="S12" s="45"/>
      <c r="T12" s="45"/>
      <c r="U12" s="45"/>
      <c r="V12" s="45"/>
      <c r="W12" s="45"/>
      <c r="X12" s="79"/>
      <c r="Y12" s="62"/>
      <c r="Z12" s="63"/>
      <c r="AA12" s="78"/>
      <c r="AB12" s="45"/>
      <c r="AC12" s="45"/>
      <c r="AD12" s="45"/>
      <c r="AE12" s="45"/>
      <c r="AF12" s="45"/>
      <c r="AG12" s="79"/>
      <c r="AH12" s="84"/>
      <c r="AI12" s="85"/>
      <c r="AJ12" s="85"/>
      <c r="AK12" s="85"/>
      <c r="AL12" s="85"/>
      <c r="AM12" s="85"/>
      <c r="AN12" s="86"/>
      <c r="AO12" s="84"/>
      <c r="AP12" s="85"/>
      <c r="AQ12" s="85"/>
      <c r="AR12" s="85"/>
      <c r="AS12" s="85"/>
      <c r="AT12" s="85"/>
      <c r="AU12" s="86"/>
    </row>
    <row r="13" spans="1:47" x14ac:dyDescent="0.3">
      <c r="A13" s="33">
        <v>0</v>
      </c>
      <c r="B13" s="126">
        <v>15682.44</v>
      </c>
      <c r="C13" s="127"/>
      <c r="D13" s="126">
        <f t="shared" ref="D13:D40" si="0">B13*$O$7</f>
        <v>19888.470408000001</v>
      </c>
      <c r="E13" s="128">
        <f t="shared" ref="E13:E40" si="1">D13/40.3399</f>
        <v>493.0223031787387</v>
      </c>
      <c r="F13" s="133">
        <f t="shared" ref="F13:F40" si="2">B13/12*$O$7</f>
        <v>1657.3725340000001</v>
      </c>
      <c r="G13" s="134"/>
      <c r="H13" s="64">
        <f>'L4'!$H$10</f>
        <v>1609.3</v>
      </c>
      <c r="I13" s="64">
        <f>GEW!$E$12</f>
        <v>1716.7792493333334</v>
      </c>
      <c r="J13" s="64">
        <f>GEW!$E$12</f>
        <v>1716.7792493333334</v>
      </c>
      <c r="K13" s="64">
        <f>GEW!$E$12</f>
        <v>1716.7792493333334</v>
      </c>
      <c r="L13" s="64">
        <f>GEW!$E$12</f>
        <v>1716.7792493333334</v>
      </c>
      <c r="M13" s="64">
        <f>GEW!$E$12</f>
        <v>1716.7792493333334</v>
      </c>
      <c r="N13" s="64">
        <f>GEW!$E$12</f>
        <v>1716.7792493333334</v>
      </c>
      <c r="O13" s="77">
        <f>GEW!$E$12</f>
        <v>1716.7792493333334</v>
      </c>
      <c r="P13" s="131">
        <f t="shared" ref="P13:P40" si="3">((B13&lt;19968.2)*913.03+(B13&gt;19968.2)*(B13&lt;20424.71)*(20424.71-B13+456.51)+(B13&gt;20424.71)*(B13&lt;22659.62)*456.51+(B13&gt;22659.62)*(B13&lt;23116.13)*(23116.13-B13))/12*$O$7</f>
        <v>96.49205383333333</v>
      </c>
      <c r="Q13" s="132">
        <f t="shared" ref="Q13:Q40" si="4">P13/40.3399</f>
        <v>2.3919755337354167</v>
      </c>
      <c r="R13" s="46">
        <f>$P13*SUM(Fasering!$D$5)</f>
        <v>0</v>
      </c>
      <c r="S13" s="46">
        <f>$P13*SUM(Fasering!$D$5:$D$6)</f>
        <v>24.949341738787748</v>
      </c>
      <c r="T13" s="46">
        <f>$P13*SUM(Fasering!$D$5:$D$7)</f>
        <v>39.26432020612684</v>
      </c>
      <c r="U13" s="46">
        <f>$P13*SUM(Fasering!$D$5:$D$8)</f>
        <v>53.579298673465928</v>
      </c>
      <c r="V13" s="46">
        <f>$P13*SUM(Fasering!$D$5:$D$9)</f>
        <v>67.894277140805016</v>
      </c>
      <c r="W13" s="46">
        <f>$P13*SUM(Fasering!$D$5:$D$10)</f>
        <v>82.177075365994256</v>
      </c>
      <c r="X13" s="76">
        <f>$P13*SUM(Fasering!$D$5:$D$11)</f>
        <v>96.49205383333333</v>
      </c>
      <c r="Y13" s="131">
        <f t="shared" ref="Y13:Y40" si="5">((B13&lt;19968.2)*456.51+(B13&gt;19968.2)*(B13&lt;20196.46)*(20196.46-B13+228.26)+(B13&gt;20196.46)*(B13&lt;22659.62)*228.26+(B13&gt;22659.62)*(B13&lt;22887.88)*(22887.88-B13))/12*$O$7</f>
        <v>48.245498499999997</v>
      </c>
      <c r="Z13" s="132">
        <f t="shared" ref="Z13:Z40" si="6">Y13/40.3399</f>
        <v>1.1959746677607033</v>
      </c>
      <c r="AA13" s="75">
        <f>$Y13*SUM(Fasering!$D$5)</f>
        <v>0</v>
      </c>
      <c r="AB13" s="46">
        <f>$Y13*SUM(Fasering!$D$5:$D$6)</f>
        <v>12.474534240029346</v>
      </c>
      <c r="AC13" s="46">
        <f>$Y13*SUM(Fasering!$D$5:$D$7)</f>
        <v>19.631945080992917</v>
      </c>
      <c r="AD13" s="46">
        <f>$Y13*SUM(Fasering!$D$5:$D$8)</f>
        <v>26.789355921956485</v>
      </c>
      <c r="AE13" s="46">
        <f>$Y13*SUM(Fasering!$D$5:$D$9)</f>
        <v>33.946766762920056</v>
      </c>
      <c r="AF13" s="46">
        <f>$Y13*SUM(Fasering!$D$5:$D$10)</f>
        <v>41.088087659036432</v>
      </c>
      <c r="AG13" s="76">
        <f>$Y13*SUM(Fasering!$D$5:$D$11)</f>
        <v>48.245498499999997</v>
      </c>
      <c r="AH13" s="5">
        <f>($AK$6+(I13+R13)*12*7.57%)*SUM(Fasering!$D$5)</f>
        <v>0</v>
      </c>
      <c r="AI13" s="9">
        <f>($AK$6+(J13+S13)*12*7.57%)*SUM(Fasering!$D$5:$D$6)</f>
        <v>442.33686792968888</v>
      </c>
      <c r="AJ13" s="9">
        <f>($AK$6+(K13+T13)*12*7.57%)*SUM(Fasering!$D$5:$D$7)</f>
        <v>701.42429790920289</v>
      </c>
      <c r="AK13" s="9">
        <f>($AK$6+(L13+U13)*12*7.57%)*SUM(Fasering!$D$5:$D$8)</f>
        <v>964.3700365594276</v>
      </c>
      <c r="AL13" s="9">
        <f>($AK$6+(M13+V13)*12*7.57%)*SUM(Fasering!$D$5:$D$9)</f>
        <v>1231.1740838803632</v>
      </c>
      <c r="AM13" s="9">
        <f>($AK$6+(N13+W13)*12*7.57%)*SUM(Fasering!$D$5:$D$10)</f>
        <v>1501.223660658105</v>
      </c>
      <c r="AN13" s="87">
        <f>($AK$6+(O13+X13)*12*7.57%)*SUM(Fasering!$D$5:$D$11)</f>
        <v>1775.7356517966002</v>
      </c>
      <c r="AO13" s="5">
        <f>($AK$6+(I13+AA13)*12*7.57%)*SUM(Fasering!$D$5)</f>
        <v>0</v>
      </c>
      <c r="AP13" s="9">
        <f>($AK$6+(J13+AB13)*12*7.57%)*SUM(Fasering!$D$5:$D$6)</f>
        <v>439.40679439703592</v>
      </c>
      <c r="AQ13" s="9">
        <f>($AK$6+(K13+AC13)*12*7.57%)*SUM(Fasering!$D$5:$D$7)</f>
        <v>694.16730829377366</v>
      </c>
      <c r="AR13" s="9">
        <f>($AK$6+(L13+AD13)*12*7.57%)*SUM(Fasering!$D$5:$D$8)</f>
        <v>950.85695539672156</v>
      </c>
      <c r="AS13" s="9">
        <f>($AK$6+(M13+AE13)*12*7.57%)*SUM(Fasering!$D$5:$D$9)</f>
        <v>1209.4757357058797</v>
      </c>
      <c r="AT13" s="9">
        <f>($AK$6+(N13+AF13)*12*7.57%)*SUM(Fasering!$D$5:$D$10)</f>
        <v>1469.435770924654</v>
      </c>
      <c r="AU13" s="87">
        <f>($AK$6+(O13+AG13)*12*7.57%)*SUM(Fasering!$D$5:$D$11)</f>
        <v>1731.9084809318001</v>
      </c>
    </row>
    <row r="14" spans="1:47" x14ac:dyDescent="0.3">
      <c r="A14" s="33">
        <f t="shared" ref="A14:A40" si="7">+A13+1</f>
        <v>1</v>
      </c>
      <c r="B14" s="126">
        <v>16325.8</v>
      </c>
      <c r="C14" s="127"/>
      <c r="D14" s="126">
        <f t="shared" si="0"/>
        <v>20704.379559999998</v>
      </c>
      <c r="E14" s="128">
        <f t="shared" si="1"/>
        <v>513.24816273714112</v>
      </c>
      <c r="F14" s="131">
        <f t="shared" si="2"/>
        <v>1725.3649633333334</v>
      </c>
      <c r="G14" s="132">
        <f t="shared" ref="G14:G40" si="8">F14/40.3399</f>
        <v>42.770680228095095</v>
      </c>
      <c r="H14" s="64">
        <f>'L4'!$H$10</f>
        <v>1609.3</v>
      </c>
      <c r="I14" s="64">
        <f>GEW!$E$12+($F14-GEW!$E$12)*SUM(Fasering!$D$5)</f>
        <v>1716.7792493333334</v>
      </c>
      <c r="J14" s="64">
        <f>GEW!$E$12+($F14-GEW!$E$12)*SUM(Fasering!$D$5:$D$6)</f>
        <v>1718.9992032481655</v>
      </c>
      <c r="K14" s="64">
        <f>GEW!$E$12+($F14-GEW!$E$12)*SUM(Fasering!$D$5:$D$7)</f>
        <v>1720.2729279348534</v>
      </c>
      <c r="L14" s="64">
        <f>GEW!$E$12+($F14-GEW!$E$12)*SUM(Fasering!$D$5:$D$8)</f>
        <v>1721.5466526215412</v>
      </c>
      <c r="M14" s="64">
        <f>GEW!$E$12+($F14-GEW!$E$12)*SUM(Fasering!$D$5:$D$9)</f>
        <v>1722.8203773082291</v>
      </c>
      <c r="N14" s="64">
        <f>GEW!$E$12+($F14-GEW!$E$12)*SUM(Fasering!$D$5:$D$10)</f>
        <v>1724.0912386466455</v>
      </c>
      <c r="O14" s="77">
        <f>GEW!$E$12+($F14-GEW!$E$12)*SUM(Fasering!$D$5:$D$11)</f>
        <v>1725.3649633333334</v>
      </c>
      <c r="P14" s="131">
        <f t="shared" si="3"/>
        <v>96.49205383333333</v>
      </c>
      <c r="Q14" s="132">
        <f t="shared" si="4"/>
        <v>2.3919755337354167</v>
      </c>
      <c r="R14" s="46">
        <f>$P14*SUM(Fasering!$D$5)</f>
        <v>0</v>
      </c>
      <c r="S14" s="46">
        <f>$P14*SUM(Fasering!$D$5:$D$6)</f>
        <v>24.949341738787748</v>
      </c>
      <c r="T14" s="46">
        <f>$P14*SUM(Fasering!$D$5:$D$7)</f>
        <v>39.26432020612684</v>
      </c>
      <c r="U14" s="46">
        <f>$P14*SUM(Fasering!$D$5:$D$8)</f>
        <v>53.579298673465928</v>
      </c>
      <c r="V14" s="46">
        <f>$P14*SUM(Fasering!$D$5:$D$9)</f>
        <v>67.894277140805016</v>
      </c>
      <c r="W14" s="46">
        <f>$P14*SUM(Fasering!$D$5:$D$10)</f>
        <v>82.177075365994256</v>
      </c>
      <c r="X14" s="76">
        <f>$P14*SUM(Fasering!$D$5:$D$11)</f>
        <v>96.49205383333333</v>
      </c>
      <c r="Y14" s="131">
        <f t="shared" si="5"/>
        <v>48.245498499999997</v>
      </c>
      <c r="Z14" s="132">
        <f t="shared" si="6"/>
        <v>1.1959746677607033</v>
      </c>
      <c r="AA14" s="75">
        <f>$Y14*SUM(Fasering!$D$5)</f>
        <v>0</v>
      </c>
      <c r="AB14" s="46">
        <f>$Y14*SUM(Fasering!$D$5:$D$6)</f>
        <v>12.474534240029346</v>
      </c>
      <c r="AC14" s="46">
        <f>$Y14*SUM(Fasering!$D$5:$D$7)</f>
        <v>19.631945080992917</v>
      </c>
      <c r="AD14" s="46">
        <f>$Y14*SUM(Fasering!$D$5:$D$8)</f>
        <v>26.789355921956485</v>
      </c>
      <c r="AE14" s="46">
        <f>$Y14*SUM(Fasering!$D$5:$D$9)</f>
        <v>33.946766762920056</v>
      </c>
      <c r="AF14" s="46">
        <f>$Y14*SUM(Fasering!$D$5:$D$10)</f>
        <v>41.088087659036432</v>
      </c>
      <c r="AG14" s="76">
        <f>$Y14*SUM(Fasering!$D$5:$D$11)</f>
        <v>48.245498499999997</v>
      </c>
      <c r="AH14" s="5">
        <f>($AK$6+(I14+R14)*12*7.57%)*SUM(Fasering!$D$5)</f>
        <v>0</v>
      </c>
      <c r="AI14" s="9">
        <f>($AK$6+(J14+S14)*12*7.57%)*SUM(Fasering!$D$5:$D$6)</f>
        <v>442.85828905864861</v>
      </c>
      <c r="AJ14" s="9">
        <f>($AK$6+(K14+T14)*12*7.57%)*SUM(Fasering!$D$5:$D$7)</f>
        <v>702.71571523233763</v>
      </c>
      <c r="AK14" s="9">
        <f>($AK$6+(L14+U14)*12*7.57%)*SUM(Fasering!$D$5:$D$8)</f>
        <v>966.77475642637376</v>
      </c>
      <c r="AL14" s="9">
        <f>($AK$6+(M14+V14)*12*7.57%)*SUM(Fasering!$D$5:$D$9)</f>
        <v>1235.0354126407569</v>
      </c>
      <c r="AM14" s="9">
        <f>($AK$6+(N14+W14)*12*7.57%)*SUM(Fasering!$D$5:$D$10)</f>
        <v>1506.8804734197488</v>
      </c>
      <c r="AN14" s="87">
        <f>($AK$6+(O14+X14)*12*7.57%)*SUM(Fasering!$D$5:$D$11)</f>
        <v>1783.5349143942001</v>
      </c>
      <c r="AO14" s="5">
        <f>($AK$6+(I14+AA14)*12*7.57%)*SUM(Fasering!$D$5)</f>
        <v>0</v>
      </c>
      <c r="AP14" s="9">
        <f>($AK$6+(J14+AB14)*12*7.57%)*SUM(Fasering!$D$5:$D$6)</f>
        <v>439.92821552599571</v>
      </c>
      <c r="AQ14" s="9">
        <f>($AK$6+(K14+AC14)*12*7.57%)*SUM(Fasering!$D$5:$D$7)</f>
        <v>695.45872561690851</v>
      </c>
      <c r="AR14" s="9">
        <f>($AK$6+(L14+AD14)*12*7.57%)*SUM(Fasering!$D$5:$D$8)</f>
        <v>953.2616752636676</v>
      </c>
      <c r="AS14" s="9">
        <f>($AK$6+(M14+AE14)*12*7.57%)*SUM(Fasering!$D$5:$D$9)</f>
        <v>1213.3370644662737</v>
      </c>
      <c r="AT14" s="9">
        <f>($AK$6+(N14+AF14)*12*7.57%)*SUM(Fasering!$D$5:$D$10)</f>
        <v>1475.0925836862975</v>
      </c>
      <c r="AU14" s="87">
        <f>($AK$6+(O14+AG14)*12*7.57%)*SUM(Fasering!$D$5:$D$11)</f>
        <v>1739.7077435294</v>
      </c>
    </row>
    <row r="15" spans="1:47" x14ac:dyDescent="0.3">
      <c r="A15" s="33">
        <f t="shared" si="7"/>
        <v>2</v>
      </c>
      <c r="B15" s="126">
        <v>16969.169999999998</v>
      </c>
      <c r="C15" s="127"/>
      <c r="D15" s="126">
        <f t="shared" si="0"/>
        <v>21520.301393999998</v>
      </c>
      <c r="E15" s="128">
        <f t="shared" si="1"/>
        <v>533.47433667411167</v>
      </c>
      <c r="F15" s="131">
        <f t="shared" si="2"/>
        <v>1793.3584494999998</v>
      </c>
      <c r="G15" s="132">
        <f t="shared" si="8"/>
        <v>44.456194722842639</v>
      </c>
      <c r="H15" s="64">
        <f>'L4'!$H$10</f>
        <v>1609.3</v>
      </c>
      <c r="I15" s="64">
        <f>GEW!$E$12+($F15-GEW!$E$12)*SUM(Fasering!$D$5)</f>
        <v>1716.7792493333334</v>
      </c>
      <c r="J15" s="64">
        <f>GEW!$E$12+($F15-GEW!$E$12)*SUM(Fasering!$D$5:$D$6)</f>
        <v>1736.5798500992917</v>
      </c>
      <c r="K15" s="64">
        <f>GEW!$E$12+($F15-GEW!$E$12)*SUM(Fasering!$D$5:$D$7)</f>
        <v>1747.9406778346547</v>
      </c>
      <c r="L15" s="64">
        <f>GEW!$E$12+($F15-GEW!$E$12)*SUM(Fasering!$D$5:$D$8)</f>
        <v>1759.3015055700178</v>
      </c>
      <c r="M15" s="64">
        <f>GEW!$E$12+($F15-GEW!$E$12)*SUM(Fasering!$D$5:$D$9)</f>
        <v>1770.6623333053808</v>
      </c>
      <c r="N15" s="64">
        <f>GEW!$E$12+($F15-GEW!$E$12)*SUM(Fasering!$D$5:$D$10)</f>
        <v>1781.9976217646367</v>
      </c>
      <c r="O15" s="77">
        <f>GEW!$E$12+($F15-GEW!$E$12)*SUM(Fasering!$D$5:$D$11)</f>
        <v>1793.3584494999998</v>
      </c>
      <c r="P15" s="131">
        <f t="shared" si="3"/>
        <v>96.49205383333333</v>
      </c>
      <c r="Q15" s="132">
        <f t="shared" si="4"/>
        <v>2.3919755337354167</v>
      </c>
      <c r="R15" s="46">
        <f>$P15*SUM(Fasering!$D$5)</f>
        <v>0</v>
      </c>
      <c r="S15" s="46">
        <f>$P15*SUM(Fasering!$D$5:$D$6)</f>
        <v>24.949341738787748</v>
      </c>
      <c r="T15" s="46">
        <f>$P15*SUM(Fasering!$D$5:$D$7)</f>
        <v>39.26432020612684</v>
      </c>
      <c r="U15" s="46">
        <f>$P15*SUM(Fasering!$D$5:$D$8)</f>
        <v>53.579298673465928</v>
      </c>
      <c r="V15" s="46">
        <f>$P15*SUM(Fasering!$D$5:$D$9)</f>
        <v>67.894277140805016</v>
      </c>
      <c r="W15" s="46">
        <f>$P15*SUM(Fasering!$D$5:$D$10)</f>
        <v>82.177075365994256</v>
      </c>
      <c r="X15" s="76">
        <f>$P15*SUM(Fasering!$D$5:$D$11)</f>
        <v>96.49205383333333</v>
      </c>
      <c r="Y15" s="131">
        <f t="shared" si="5"/>
        <v>48.245498499999997</v>
      </c>
      <c r="Z15" s="132">
        <f t="shared" si="6"/>
        <v>1.1959746677607033</v>
      </c>
      <c r="AA15" s="75">
        <f>$Y15*SUM(Fasering!$D$5)</f>
        <v>0</v>
      </c>
      <c r="AB15" s="46">
        <f>$Y15*SUM(Fasering!$D$5:$D$6)</f>
        <v>12.474534240029346</v>
      </c>
      <c r="AC15" s="46">
        <f>$Y15*SUM(Fasering!$D$5:$D$7)</f>
        <v>19.631945080992917</v>
      </c>
      <c r="AD15" s="46">
        <f>$Y15*SUM(Fasering!$D$5:$D$8)</f>
        <v>26.789355921956485</v>
      </c>
      <c r="AE15" s="46">
        <f>$Y15*SUM(Fasering!$D$5:$D$9)</f>
        <v>33.946766762920056</v>
      </c>
      <c r="AF15" s="46">
        <f>$Y15*SUM(Fasering!$D$5:$D$10)</f>
        <v>41.088087659036432</v>
      </c>
      <c r="AG15" s="76">
        <f>$Y15*SUM(Fasering!$D$5:$D$11)</f>
        <v>48.245498499999997</v>
      </c>
      <c r="AH15" s="5">
        <f>($AK$6+(I15+R15)*12*7.57%)*SUM(Fasering!$D$5)</f>
        <v>0</v>
      </c>
      <c r="AI15" s="9">
        <f>($AK$6+(J15+S15)*12*7.57%)*SUM(Fasering!$D$5:$D$6)</f>
        <v>446.98761835134752</v>
      </c>
      <c r="AJ15" s="9">
        <f>($AK$6+(K15+T15)*12*7.57%)*SUM(Fasering!$D$5:$D$7)</f>
        <v>712.94293289832967</v>
      </c>
      <c r="AK15" s="9">
        <f>($AK$6+(L15+U15)*12*7.57%)*SUM(Fasering!$D$5:$D$8)</f>
        <v>985.81863408266508</v>
      </c>
      <c r="AL15" s="9">
        <f>($AK$6+(M15+V15)*12*7.57%)*SUM(Fasering!$D$5:$D$9)</f>
        <v>1265.6147219043539</v>
      </c>
      <c r="AM15" s="9">
        <f>($AK$6+(N15+W15)*12*7.57%)*SUM(Fasering!$D$5:$D$10)</f>
        <v>1551.6788932432185</v>
      </c>
      <c r="AN15" s="87">
        <f>($AK$6+(O15+X15)*12*7.57%)*SUM(Fasering!$D$5:$D$11)</f>
        <v>1845.3001972279999</v>
      </c>
      <c r="AO15" s="5">
        <f>($AK$6+(I15+AA15)*12*7.57%)*SUM(Fasering!$D$5)</f>
        <v>0</v>
      </c>
      <c r="AP15" s="9">
        <f>($AK$6+(J15+AB15)*12*7.57%)*SUM(Fasering!$D$5:$D$6)</f>
        <v>444.05754481869462</v>
      </c>
      <c r="AQ15" s="9">
        <f>($AK$6+(K15+AC15)*12*7.57%)*SUM(Fasering!$D$5:$D$7)</f>
        <v>705.68594328290033</v>
      </c>
      <c r="AR15" s="9">
        <f>($AK$6+(L15+AD15)*12*7.57%)*SUM(Fasering!$D$5:$D$8)</f>
        <v>972.30555291995904</v>
      </c>
      <c r="AS15" s="9">
        <f>($AK$6+(M15+AE15)*12*7.57%)*SUM(Fasering!$D$5:$D$9)</f>
        <v>1243.9163737298704</v>
      </c>
      <c r="AT15" s="9">
        <f>($AK$6+(N15+AF15)*12*7.57%)*SUM(Fasering!$D$5:$D$10)</f>
        <v>1519.8910035097674</v>
      </c>
      <c r="AU15" s="87">
        <f>($AK$6+(O15+AG15)*12*7.57%)*SUM(Fasering!$D$5:$D$11)</f>
        <v>1801.4730263631998</v>
      </c>
    </row>
    <row r="16" spans="1:47" x14ac:dyDescent="0.3">
      <c r="A16" s="33">
        <f t="shared" si="7"/>
        <v>3</v>
      </c>
      <c r="B16" s="126">
        <v>17612.560000000001</v>
      </c>
      <c r="C16" s="127"/>
      <c r="D16" s="126">
        <f t="shared" si="0"/>
        <v>22336.248592</v>
      </c>
      <c r="E16" s="128">
        <f t="shared" si="1"/>
        <v>553.70113936821861</v>
      </c>
      <c r="F16" s="131">
        <f t="shared" si="2"/>
        <v>1861.3540493333335</v>
      </c>
      <c r="G16" s="132">
        <f t="shared" si="8"/>
        <v>46.141761614018215</v>
      </c>
      <c r="H16" s="64">
        <f>'L4'!$H$10</f>
        <v>1609.3</v>
      </c>
      <c r="I16" s="64">
        <f>GEW!$E$12+($F16-GEW!$E$12)*SUM(Fasering!$D$5)</f>
        <v>1716.7792493333334</v>
      </c>
      <c r="J16" s="64">
        <f>GEW!$E$12+($F16-GEW!$E$12)*SUM(Fasering!$D$5:$D$6)</f>
        <v>1754.1610434678762</v>
      </c>
      <c r="K16" s="64">
        <f>GEW!$E$12+($F16-GEW!$E$12)*SUM(Fasering!$D$5:$D$7)</f>
        <v>1775.6092878227385</v>
      </c>
      <c r="L16" s="64">
        <f>GEW!$E$12+($F16-GEW!$E$12)*SUM(Fasering!$D$5:$D$8)</f>
        <v>1797.0575321776007</v>
      </c>
      <c r="M16" s="64">
        <f>GEW!$E$12+($F16-GEW!$E$12)*SUM(Fasering!$D$5:$D$9)</f>
        <v>1818.505776532463</v>
      </c>
      <c r="N16" s="64">
        <f>GEW!$E$12+($F16-GEW!$E$12)*SUM(Fasering!$D$5:$D$10)</f>
        <v>1839.9058049784712</v>
      </c>
      <c r="O16" s="77">
        <f>GEW!$E$12+($F16-GEW!$E$12)*SUM(Fasering!$D$5:$D$11)</f>
        <v>1861.3540493333335</v>
      </c>
      <c r="P16" s="131">
        <f t="shared" si="3"/>
        <v>96.49205383333333</v>
      </c>
      <c r="Q16" s="132">
        <f t="shared" si="4"/>
        <v>2.3919755337354167</v>
      </c>
      <c r="R16" s="46">
        <f>$P16*SUM(Fasering!$D$5)</f>
        <v>0</v>
      </c>
      <c r="S16" s="46">
        <f>$P16*SUM(Fasering!$D$5:$D$6)</f>
        <v>24.949341738787748</v>
      </c>
      <c r="T16" s="46">
        <f>$P16*SUM(Fasering!$D$5:$D$7)</f>
        <v>39.26432020612684</v>
      </c>
      <c r="U16" s="46">
        <f>$P16*SUM(Fasering!$D$5:$D$8)</f>
        <v>53.579298673465928</v>
      </c>
      <c r="V16" s="46">
        <f>$P16*SUM(Fasering!$D$5:$D$9)</f>
        <v>67.894277140805016</v>
      </c>
      <c r="W16" s="46">
        <f>$P16*SUM(Fasering!$D$5:$D$10)</f>
        <v>82.177075365994256</v>
      </c>
      <c r="X16" s="76">
        <f>$P16*SUM(Fasering!$D$5:$D$11)</f>
        <v>96.49205383333333</v>
      </c>
      <c r="Y16" s="131">
        <f t="shared" si="5"/>
        <v>48.245498499999997</v>
      </c>
      <c r="Z16" s="132">
        <f t="shared" si="6"/>
        <v>1.1959746677607033</v>
      </c>
      <c r="AA16" s="75">
        <f>$Y16*SUM(Fasering!$D$5)</f>
        <v>0</v>
      </c>
      <c r="AB16" s="46">
        <f>$Y16*SUM(Fasering!$D$5:$D$6)</f>
        <v>12.474534240029346</v>
      </c>
      <c r="AC16" s="46">
        <f>$Y16*SUM(Fasering!$D$5:$D$7)</f>
        <v>19.631945080992917</v>
      </c>
      <c r="AD16" s="46">
        <f>$Y16*SUM(Fasering!$D$5:$D$8)</f>
        <v>26.789355921956485</v>
      </c>
      <c r="AE16" s="46">
        <f>$Y16*SUM(Fasering!$D$5:$D$9)</f>
        <v>33.946766762920056</v>
      </c>
      <c r="AF16" s="46">
        <f>$Y16*SUM(Fasering!$D$5:$D$10)</f>
        <v>41.088087659036432</v>
      </c>
      <c r="AG16" s="76">
        <f>$Y16*SUM(Fasering!$D$5:$D$11)</f>
        <v>48.245498499999997</v>
      </c>
      <c r="AH16" s="5">
        <f>($AK$6+(I16+R16)*12*7.57%)*SUM(Fasering!$D$5)</f>
        <v>0</v>
      </c>
      <c r="AI16" s="9">
        <f>($AK$6+(J16+S16)*12*7.57%)*SUM(Fasering!$D$5:$D$6)</f>
        <v>451.1170760096615</v>
      </c>
      <c r="AJ16" s="9">
        <f>($AK$6+(K16+T16)*12*7.57%)*SUM(Fasering!$D$5:$D$7)</f>
        <v>723.17046849079225</v>
      </c>
      <c r="AK16" s="9">
        <f>($AK$6+(L16+U16)*12*7.57%)*SUM(Fasering!$D$5:$D$8)</f>
        <v>1004.8631037428631</v>
      </c>
      <c r="AL16" s="9">
        <f>($AK$6+(M16+V16)*12*7.57%)*SUM(Fasering!$D$5:$D$9)</f>
        <v>1296.1949817658733</v>
      </c>
      <c r="AM16" s="9">
        <f>($AK$6+(N16+W16)*12*7.57%)*SUM(Fasering!$D$5:$D$10)</f>
        <v>1596.4787056843059</v>
      </c>
      <c r="AN16" s="87">
        <f>($AK$6+(O16+X16)*12*7.57%)*SUM(Fasering!$D$5:$D$11)</f>
        <v>1907.0674001166003</v>
      </c>
      <c r="AO16" s="5">
        <f>($AK$6+(I16+AA16)*12*7.57%)*SUM(Fasering!$D$5)</f>
        <v>0</v>
      </c>
      <c r="AP16" s="9">
        <f>($AK$6+(J16+AB16)*12*7.57%)*SUM(Fasering!$D$5:$D$6)</f>
        <v>448.18700247700866</v>
      </c>
      <c r="AQ16" s="9">
        <f>($AK$6+(K16+AC16)*12*7.57%)*SUM(Fasering!$D$5:$D$7)</f>
        <v>715.91347887536301</v>
      </c>
      <c r="AR16" s="9">
        <f>($AK$6+(L16+AD16)*12*7.57%)*SUM(Fasering!$D$5:$D$8)</f>
        <v>991.35002258015697</v>
      </c>
      <c r="AS16" s="9">
        <f>($AK$6+(M16+AE16)*12*7.57%)*SUM(Fasering!$D$5:$D$9)</f>
        <v>1274.49663359139</v>
      </c>
      <c r="AT16" s="9">
        <f>($AK$6+(N16+AF16)*12*7.57%)*SUM(Fasering!$D$5:$D$10)</f>
        <v>1564.6908159508548</v>
      </c>
      <c r="AU16" s="87">
        <f>($AK$6+(O16+AG16)*12*7.57%)*SUM(Fasering!$D$5:$D$11)</f>
        <v>1863.2402292518002</v>
      </c>
    </row>
    <row r="17" spans="1:47" x14ac:dyDescent="0.3">
      <c r="A17" s="33">
        <f t="shared" si="7"/>
        <v>4</v>
      </c>
      <c r="B17" s="126">
        <v>18255.93</v>
      </c>
      <c r="C17" s="127"/>
      <c r="D17" s="126">
        <f t="shared" si="0"/>
        <v>23152.170426000001</v>
      </c>
      <c r="E17" s="128">
        <f t="shared" si="1"/>
        <v>573.92731330518916</v>
      </c>
      <c r="F17" s="131">
        <f t="shared" si="2"/>
        <v>1929.3475355</v>
      </c>
      <c r="G17" s="132">
        <f t="shared" si="8"/>
        <v>47.827276108765766</v>
      </c>
      <c r="H17" s="64">
        <f>'L4'!$H$10</f>
        <v>1609.3</v>
      </c>
      <c r="I17" s="64">
        <f>GEW!$E$12+($F17-GEW!$E$12)*SUM(Fasering!$D$5)</f>
        <v>1716.7792493333334</v>
      </c>
      <c r="J17" s="64">
        <f>GEW!$E$12+($F17-GEW!$E$12)*SUM(Fasering!$D$5:$D$6)</f>
        <v>1771.7416903190026</v>
      </c>
      <c r="K17" s="64">
        <f>GEW!$E$12+($F17-GEW!$E$12)*SUM(Fasering!$D$5:$D$7)</f>
        <v>1803.2770377225399</v>
      </c>
      <c r="L17" s="64">
        <f>GEW!$E$12+($F17-GEW!$E$12)*SUM(Fasering!$D$5:$D$8)</f>
        <v>1834.8123851260775</v>
      </c>
      <c r="M17" s="64">
        <f>GEW!$E$12+($F17-GEW!$E$12)*SUM(Fasering!$D$5:$D$9)</f>
        <v>1866.3477325296151</v>
      </c>
      <c r="N17" s="64">
        <f>GEW!$E$12+($F17-GEW!$E$12)*SUM(Fasering!$D$5:$D$10)</f>
        <v>1897.8121880964627</v>
      </c>
      <c r="O17" s="77">
        <f>GEW!$E$12+($F17-GEW!$E$12)*SUM(Fasering!$D$5:$D$11)</f>
        <v>1929.3475355</v>
      </c>
      <c r="P17" s="131">
        <f t="shared" si="3"/>
        <v>96.49205383333333</v>
      </c>
      <c r="Q17" s="132">
        <f t="shared" si="4"/>
        <v>2.3919755337354167</v>
      </c>
      <c r="R17" s="46">
        <f>$P17*SUM(Fasering!$D$5)</f>
        <v>0</v>
      </c>
      <c r="S17" s="46">
        <f>$P17*SUM(Fasering!$D$5:$D$6)</f>
        <v>24.949341738787748</v>
      </c>
      <c r="T17" s="46">
        <f>$P17*SUM(Fasering!$D$5:$D$7)</f>
        <v>39.26432020612684</v>
      </c>
      <c r="U17" s="46">
        <f>$P17*SUM(Fasering!$D$5:$D$8)</f>
        <v>53.579298673465928</v>
      </c>
      <c r="V17" s="46">
        <f>$P17*SUM(Fasering!$D$5:$D$9)</f>
        <v>67.894277140805016</v>
      </c>
      <c r="W17" s="46">
        <f>$P17*SUM(Fasering!$D$5:$D$10)</f>
        <v>82.177075365994256</v>
      </c>
      <c r="X17" s="76">
        <f>$P17*SUM(Fasering!$D$5:$D$11)</f>
        <v>96.49205383333333</v>
      </c>
      <c r="Y17" s="131">
        <f t="shared" si="5"/>
        <v>48.245498499999997</v>
      </c>
      <c r="Z17" s="132">
        <f t="shared" si="6"/>
        <v>1.1959746677607033</v>
      </c>
      <c r="AA17" s="75">
        <f>$Y17*SUM(Fasering!$D$5)</f>
        <v>0</v>
      </c>
      <c r="AB17" s="46">
        <f>$Y17*SUM(Fasering!$D$5:$D$6)</f>
        <v>12.474534240029346</v>
      </c>
      <c r="AC17" s="46">
        <f>$Y17*SUM(Fasering!$D$5:$D$7)</f>
        <v>19.631945080992917</v>
      </c>
      <c r="AD17" s="46">
        <f>$Y17*SUM(Fasering!$D$5:$D$8)</f>
        <v>26.789355921956485</v>
      </c>
      <c r="AE17" s="46">
        <f>$Y17*SUM(Fasering!$D$5:$D$9)</f>
        <v>33.946766762920056</v>
      </c>
      <c r="AF17" s="46">
        <f>$Y17*SUM(Fasering!$D$5:$D$10)</f>
        <v>41.088087659036432</v>
      </c>
      <c r="AG17" s="76">
        <f>$Y17*SUM(Fasering!$D$5:$D$11)</f>
        <v>48.245498499999997</v>
      </c>
      <c r="AH17" s="5">
        <f>($AK$6+(I17+R17)*12*7.57%)*SUM(Fasering!$D$5)</f>
        <v>0</v>
      </c>
      <c r="AI17" s="9">
        <f>($AK$6+(J17+S17)*12*7.57%)*SUM(Fasering!$D$5:$D$6)</f>
        <v>455.24640530236042</v>
      </c>
      <c r="AJ17" s="9">
        <f>($AK$6+(K17+T17)*12*7.57%)*SUM(Fasering!$D$5:$D$7)</f>
        <v>733.3976861567844</v>
      </c>
      <c r="AK17" s="9">
        <f>($AK$6+(L17+U17)*12*7.57%)*SUM(Fasering!$D$5:$D$8)</f>
        <v>1023.9069813991545</v>
      </c>
      <c r="AL17" s="9">
        <f>($AK$6+(M17+V17)*12*7.57%)*SUM(Fasering!$D$5:$D$9)</f>
        <v>1326.7742910294708</v>
      </c>
      <c r="AM17" s="9">
        <f>($AK$6+(N17+W17)*12*7.57%)*SUM(Fasering!$D$5:$D$10)</f>
        <v>1641.2771255077757</v>
      </c>
      <c r="AN17" s="87">
        <f>($AK$6+(O17+X17)*12*7.57%)*SUM(Fasering!$D$5:$D$11)</f>
        <v>1968.8326829504001</v>
      </c>
      <c r="AO17" s="5">
        <f>($AK$6+(I17+AA17)*12*7.57%)*SUM(Fasering!$D$5)</f>
        <v>0</v>
      </c>
      <c r="AP17" s="9">
        <f>($AK$6+(J17+AB17)*12*7.57%)*SUM(Fasering!$D$5:$D$6)</f>
        <v>452.31633176970746</v>
      </c>
      <c r="AQ17" s="9">
        <f>($AK$6+(K17+AC17)*12*7.57%)*SUM(Fasering!$D$5:$D$7)</f>
        <v>726.14069654135517</v>
      </c>
      <c r="AR17" s="9">
        <f>($AK$6+(L17+AD17)*12*7.57%)*SUM(Fasering!$D$5:$D$8)</f>
        <v>1010.3939002364484</v>
      </c>
      <c r="AS17" s="9">
        <f>($AK$6+(M17+AE17)*12*7.57%)*SUM(Fasering!$D$5:$D$9)</f>
        <v>1305.0759428549873</v>
      </c>
      <c r="AT17" s="9">
        <f>($AK$6+(N17+AF17)*12*7.57%)*SUM(Fasering!$D$5:$D$10)</f>
        <v>1609.4892357743245</v>
      </c>
      <c r="AU17" s="87">
        <f>($AK$6+(O17+AG17)*12*7.57%)*SUM(Fasering!$D$5:$D$11)</f>
        <v>1925.0055120856002</v>
      </c>
    </row>
    <row r="18" spans="1:47" x14ac:dyDescent="0.3">
      <c r="A18" s="33">
        <f t="shared" si="7"/>
        <v>5</v>
      </c>
      <c r="B18" s="126">
        <v>18255.93</v>
      </c>
      <c r="C18" s="127"/>
      <c r="D18" s="126">
        <f t="shared" si="0"/>
        <v>23152.170426000001</v>
      </c>
      <c r="E18" s="128">
        <f t="shared" si="1"/>
        <v>573.92731330518916</v>
      </c>
      <c r="F18" s="131">
        <f t="shared" si="2"/>
        <v>1929.3475355</v>
      </c>
      <c r="G18" s="132">
        <f t="shared" si="8"/>
        <v>47.827276108765766</v>
      </c>
      <c r="H18" s="64">
        <f>'L4'!$H$10</f>
        <v>1609.3</v>
      </c>
      <c r="I18" s="64">
        <f>GEW!$E$12+($F18-GEW!$E$12)*SUM(Fasering!$D$5)</f>
        <v>1716.7792493333334</v>
      </c>
      <c r="J18" s="64">
        <f>GEW!$E$12+($F18-GEW!$E$12)*SUM(Fasering!$D$5:$D$6)</f>
        <v>1771.7416903190026</v>
      </c>
      <c r="K18" s="64">
        <f>GEW!$E$12+($F18-GEW!$E$12)*SUM(Fasering!$D$5:$D$7)</f>
        <v>1803.2770377225399</v>
      </c>
      <c r="L18" s="64">
        <f>GEW!$E$12+($F18-GEW!$E$12)*SUM(Fasering!$D$5:$D$8)</f>
        <v>1834.8123851260775</v>
      </c>
      <c r="M18" s="64">
        <f>GEW!$E$12+($F18-GEW!$E$12)*SUM(Fasering!$D$5:$D$9)</f>
        <v>1866.3477325296151</v>
      </c>
      <c r="N18" s="64">
        <f>GEW!$E$12+($F18-GEW!$E$12)*SUM(Fasering!$D$5:$D$10)</f>
        <v>1897.8121880964627</v>
      </c>
      <c r="O18" s="77">
        <f>GEW!$E$12+($F18-GEW!$E$12)*SUM(Fasering!$D$5:$D$11)</f>
        <v>1929.3475355</v>
      </c>
      <c r="P18" s="131">
        <f t="shared" si="3"/>
        <v>96.49205383333333</v>
      </c>
      <c r="Q18" s="132">
        <f t="shared" si="4"/>
        <v>2.3919755337354167</v>
      </c>
      <c r="R18" s="46">
        <f>$P18*SUM(Fasering!$D$5)</f>
        <v>0</v>
      </c>
      <c r="S18" s="46">
        <f>$P18*SUM(Fasering!$D$5:$D$6)</f>
        <v>24.949341738787748</v>
      </c>
      <c r="T18" s="46">
        <f>$P18*SUM(Fasering!$D$5:$D$7)</f>
        <v>39.26432020612684</v>
      </c>
      <c r="U18" s="46">
        <f>$P18*SUM(Fasering!$D$5:$D$8)</f>
        <v>53.579298673465928</v>
      </c>
      <c r="V18" s="46">
        <f>$P18*SUM(Fasering!$D$5:$D$9)</f>
        <v>67.894277140805016</v>
      </c>
      <c r="W18" s="46">
        <f>$P18*SUM(Fasering!$D$5:$D$10)</f>
        <v>82.177075365994256</v>
      </c>
      <c r="X18" s="76">
        <f>$P18*SUM(Fasering!$D$5:$D$11)</f>
        <v>96.49205383333333</v>
      </c>
      <c r="Y18" s="131">
        <f t="shared" si="5"/>
        <v>48.245498499999997</v>
      </c>
      <c r="Z18" s="132">
        <f t="shared" si="6"/>
        <v>1.1959746677607033</v>
      </c>
      <c r="AA18" s="75">
        <f>$Y18*SUM(Fasering!$D$5)</f>
        <v>0</v>
      </c>
      <c r="AB18" s="46">
        <f>$Y18*SUM(Fasering!$D$5:$D$6)</f>
        <v>12.474534240029346</v>
      </c>
      <c r="AC18" s="46">
        <f>$Y18*SUM(Fasering!$D$5:$D$7)</f>
        <v>19.631945080992917</v>
      </c>
      <c r="AD18" s="46">
        <f>$Y18*SUM(Fasering!$D$5:$D$8)</f>
        <v>26.789355921956485</v>
      </c>
      <c r="AE18" s="46">
        <f>$Y18*SUM(Fasering!$D$5:$D$9)</f>
        <v>33.946766762920056</v>
      </c>
      <c r="AF18" s="46">
        <f>$Y18*SUM(Fasering!$D$5:$D$10)</f>
        <v>41.088087659036432</v>
      </c>
      <c r="AG18" s="76">
        <f>$Y18*SUM(Fasering!$D$5:$D$11)</f>
        <v>48.245498499999997</v>
      </c>
      <c r="AH18" s="5">
        <f>($AK$6+(I18+R18)*12*7.57%)*SUM(Fasering!$D$5)</f>
        <v>0</v>
      </c>
      <c r="AI18" s="9">
        <f>($AK$6+(J18+S18)*12*7.57%)*SUM(Fasering!$D$5:$D$6)</f>
        <v>455.24640530236042</v>
      </c>
      <c r="AJ18" s="9">
        <f>($AK$6+(K18+T18)*12*7.57%)*SUM(Fasering!$D$5:$D$7)</f>
        <v>733.3976861567844</v>
      </c>
      <c r="AK18" s="9">
        <f>($AK$6+(L18+U18)*12*7.57%)*SUM(Fasering!$D$5:$D$8)</f>
        <v>1023.9069813991545</v>
      </c>
      <c r="AL18" s="9">
        <f>($AK$6+(M18+V18)*12*7.57%)*SUM(Fasering!$D$5:$D$9)</f>
        <v>1326.7742910294708</v>
      </c>
      <c r="AM18" s="9">
        <f>($AK$6+(N18+W18)*12*7.57%)*SUM(Fasering!$D$5:$D$10)</f>
        <v>1641.2771255077757</v>
      </c>
      <c r="AN18" s="87">
        <f>($AK$6+(O18+X18)*12*7.57%)*SUM(Fasering!$D$5:$D$11)</f>
        <v>1968.8326829504001</v>
      </c>
      <c r="AO18" s="5">
        <f>($AK$6+(I18+AA18)*12*7.57%)*SUM(Fasering!$D$5)</f>
        <v>0</v>
      </c>
      <c r="AP18" s="9">
        <f>($AK$6+(J18+AB18)*12*7.57%)*SUM(Fasering!$D$5:$D$6)</f>
        <v>452.31633176970746</v>
      </c>
      <c r="AQ18" s="9">
        <f>($AK$6+(K18+AC18)*12*7.57%)*SUM(Fasering!$D$5:$D$7)</f>
        <v>726.14069654135517</v>
      </c>
      <c r="AR18" s="9">
        <f>($AK$6+(L18+AD18)*12*7.57%)*SUM(Fasering!$D$5:$D$8)</f>
        <v>1010.3939002364484</v>
      </c>
      <c r="AS18" s="9">
        <f>($AK$6+(M18+AE18)*12*7.57%)*SUM(Fasering!$D$5:$D$9)</f>
        <v>1305.0759428549873</v>
      </c>
      <c r="AT18" s="9">
        <f>($AK$6+(N18+AF18)*12*7.57%)*SUM(Fasering!$D$5:$D$10)</f>
        <v>1609.4892357743245</v>
      </c>
      <c r="AU18" s="87">
        <f>($AK$6+(O18+AG18)*12*7.57%)*SUM(Fasering!$D$5:$D$11)</f>
        <v>1925.0055120856002</v>
      </c>
    </row>
    <row r="19" spans="1:47" x14ac:dyDescent="0.3">
      <c r="A19" s="33">
        <f t="shared" si="7"/>
        <v>6</v>
      </c>
      <c r="B19" s="126">
        <v>19172.88</v>
      </c>
      <c r="C19" s="127"/>
      <c r="D19" s="126">
        <f t="shared" si="0"/>
        <v>24315.046416000001</v>
      </c>
      <c r="E19" s="128">
        <f t="shared" si="1"/>
        <v>602.75425610871616</v>
      </c>
      <c r="F19" s="126">
        <f t="shared" si="2"/>
        <v>2026.253868</v>
      </c>
      <c r="G19" s="128">
        <f t="shared" si="8"/>
        <v>50.229521342393014</v>
      </c>
      <c r="H19" s="64">
        <f>'L4'!$H$10</f>
        <v>1609.3</v>
      </c>
      <c r="I19" s="64">
        <f>GEW!$E$12+($F19-GEW!$E$12)*SUM(Fasering!$D$5)</f>
        <v>1716.7792493333334</v>
      </c>
      <c r="J19" s="64">
        <f>GEW!$E$12+($F19-GEW!$E$12)*SUM(Fasering!$D$5:$D$6)</f>
        <v>1796.7981494795793</v>
      </c>
      <c r="K19" s="64">
        <f>GEW!$E$12+($F19-GEW!$E$12)*SUM(Fasering!$D$5:$D$7)</f>
        <v>1842.7099352319406</v>
      </c>
      <c r="L19" s="64">
        <f>GEW!$E$12+($F19-GEW!$E$12)*SUM(Fasering!$D$5:$D$8)</f>
        <v>1888.6217209843019</v>
      </c>
      <c r="M19" s="64">
        <f>GEW!$E$12+($F19-GEW!$E$12)*SUM(Fasering!$D$5:$D$9)</f>
        <v>1934.5335067366632</v>
      </c>
      <c r="N19" s="64">
        <f>GEW!$E$12+($F19-GEW!$E$12)*SUM(Fasering!$D$5:$D$10)</f>
        <v>1980.3420822476387</v>
      </c>
      <c r="O19" s="77">
        <f>GEW!$E$12+($F19-GEW!$E$12)*SUM(Fasering!$D$5:$D$11)</f>
        <v>2026.253868</v>
      </c>
      <c r="P19" s="131">
        <f t="shared" si="3"/>
        <v>96.49205383333333</v>
      </c>
      <c r="Q19" s="132">
        <f t="shared" si="4"/>
        <v>2.3919755337354167</v>
      </c>
      <c r="R19" s="46">
        <f>$P19*SUM(Fasering!$D$5)</f>
        <v>0</v>
      </c>
      <c r="S19" s="46">
        <f>$P19*SUM(Fasering!$D$5:$D$6)</f>
        <v>24.949341738787748</v>
      </c>
      <c r="T19" s="46">
        <f>$P19*SUM(Fasering!$D$5:$D$7)</f>
        <v>39.26432020612684</v>
      </c>
      <c r="U19" s="46">
        <f>$P19*SUM(Fasering!$D$5:$D$8)</f>
        <v>53.579298673465928</v>
      </c>
      <c r="V19" s="46">
        <f>$P19*SUM(Fasering!$D$5:$D$9)</f>
        <v>67.894277140805016</v>
      </c>
      <c r="W19" s="46">
        <f>$P19*SUM(Fasering!$D$5:$D$10)</f>
        <v>82.177075365994256</v>
      </c>
      <c r="X19" s="76">
        <f>$P19*SUM(Fasering!$D$5:$D$11)</f>
        <v>96.49205383333333</v>
      </c>
      <c r="Y19" s="131">
        <f t="shared" si="5"/>
        <v>48.245498499999997</v>
      </c>
      <c r="Z19" s="132">
        <f t="shared" si="6"/>
        <v>1.1959746677607033</v>
      </c>
      <c r="AA19" s="75">
        <f>$Y19*SUM(Fasering!$D$5)</f>
        <v>0</v>
      </c>
      <c r="AB19" s="46">
        <f>$Y19*SUM(Fasering!$D$5:$D$6)</f>
        <v>12.474534240029346</v>
      </c>
      <c r="AC19" s="46">
        <f>$Y19*SUM(Fasering!$D$5:$D$7)</f>
        <v>19.631945080992917</v>
      </c>
      <c r="AD19" s="46">
        <f>$Y19*SUM(Fasering!$D$5:$D$8)</f>
        <v>26.789355921956485</v>
      </c>
      <c r="AE19" s="46">
        <f>$Y19*SUM(Fasering!$D$5:$D$9)</f>
        <v>33.946766762920056</v>
      </c>
      <c r="AF19" s="46">
        <f>$Y19*SUM(Fasering!$D$5:$D$10)</f>
        <v>41.088087659036432</v>
      </c>
      <c r="AG19" s="76">
        <f>$Y19*SUM(Fasering!$D$5:$D$11)</f>
        <v>48.245498499999997</v>
      </c>
      <c r="AH19" s="5">
        <f>($AK$6+(I19+R19)*12*7.57%)*SUM(Fasering!$D$5)</f>
        <v>0</v>
      </c>
      <c r="AI19" s="9">
        <f>($AK$6+(J19+S19)*12*7.57%)*SUM(Fasering!$D$5:$D$6)</f>
        <v>461.13164784543852</v>
      </c>
      <c r="AJ19" s="9">
        <f>($AK$6+(K19+T19)*12*7.57%)*SUM(Fasering!$D$5:$D$7)</f>
        <v>747.97382001262395</v>
      </c>
      <c r="AK19" s="9">
        <f>($AK$6+(L19+U19)*12*7.57%)*SUM(Fasering!$D$5:$D$8)</f>
        <v>1051.048880488227</v>
      </c>
      <c r="AL19" s="9">
        <f>($AK$6+(M19+V19)*12*7.57%)*SUM(Fasering!$D$5:$D$9)</f>
        <v>1370.3568292722473</v>
      </c>
      <c r="AM19" s="9">
        <f>($AK$6+(N19+W19)*12*7.57%)*SUM(Fasering!$D$5:$D$10)</f>
        <v>1705.1251617188686</v>
      </c>
      <c r="AN19" s="87">
        <f>($AK$6+(O19+X19)*12*7.57%)*SUM(Fasering!$D$5:$D$11)</f>
        <v>2056.8623953934002</v>
      </c>
      <c r="AO19" s="5">
        <f>($AK$6+(I19+AA19)*12*7.57%)*SUM(Fasering!$D$5)</f>
        <v>0</v>
      </c>
      <c r="AP19" s="9">
        <f>($AK$6+(J19+AB19)*12*7.57%)*SUM(Fasering!$D$5:$D$6)</f>
        <v>458.20157431278557</v>
      </c>
      <c r="AQ19" s="9">
        <f>($AK$6+(K19+AC19)*12*7.57%)*SUM(Fasering!$D$5:$D$7)</f>
        <v>740.71683039719471</v>
      </c>
      <c r="AR19" s="9">
        <f>($AK$6+(L19+AD19)*12*7.57%)*SUM(Fasering!$D$5:$D$8)</f>
        <v>1037.5357993255209</v>
      </c>
      <c r="AS19" s="9">
        <f>($AK$6+(M19+AE19)*12*7.57%)*SUM(Fasering!$D$5:$D$9)</f>
        <v>1348.6584810977643</v>
      </c>
      <c r="AT19" s="9">
        <f>($AK$6+(N19+AF19)*12*7.57%)*SUM(Fasering!$D$5:$D$10)</f>
        <v>1673.3372719854174</v>
      </c>
      <c r="AU19" s="87">
        <f>($AK$6+(O19+AG19)*12*7.57%)*SUM(Fasering!$D$5:$D$11)</f>
        <v>2013.0352245286001</v>
      </c>
    </row>
    <row r="20" spans="1:47" x14ac:dyDescent="0.3">
      <c r="A20" s="33">
        <f t="shared" si="7"/>
        <v>7</v>
      </c>
      <c r="B20" s="126">
        <v>19172.88</v>
      </c>
      <c r="C20" s="127"/>
      <c r="D20" s="126">
        <f t="shared" si="0"/>
        <v>24315.046416000001</v>
      </c>
      <c r="E20" s="128">
        <f t="shared" si="1"/>
        <v>602.75425610871616</v>
      </c>
      <c r="F20" s="126">
        <f t="shared" si="2"/>
        <v>2026.253868</v>
      </c>
      <c r="G20" s="128">
        <f t="shared" si="8"/>
        <v>50.229521342393014</v>
      </c>
      <c r="H20" s="64">
        <f>'L4'!$H$10</f>
        <v>1609.3</v>
      </c>
      <c r="I20" s="64">
        <f>GEW!$E$12+($F20-GEW!$E$12)*SUM(Fasering!$D$5)</f>
        <v>1716.7792493333334</v>
      </c>
      <c r="J20" s="64">
        <f>GEW!$E$12+($F20-GEW!$E$12)*SUM(Fasering!$D$5:$D$6)</f>
        <v>1796.7981494795793</v>
      </c>
      <c r="K20" s="64">
        <f>GEW!$E$12+($F20-GEW!$E$12)*SUM(Fasering!$D$5:$D$7)</f>
        <v>1842.7099352319406</v>
      </c>
      <c r="L20" s="64">
        <f>GEW!$E$12+($F20-GEW!$E$12)*SUM(Fasering!$D$5:$D$8)</f>
        <v>1888.6217209843019</v>
      </c>
      <c r="M20" s="64">
        <f>GEW!$E$12+($F20-GEW!$E$12)*SUM(Fasering!$D$5:$D$9)</f>
        <v>1934.5335067366632</v>
      </c>
      <c r="N20" s="64">
        <f>GEW!$E$12+($F20-GEW!$E$12)*SUM(Fasering!$D$5:$D$10)</f>
        <v>1980.3420822476387</v>
      </c>
      <c r="O20" s="77">
        <f>GEW!$E$12+($F20-GEW!$E$12)*SUM(Fasering!$D$5:$D$11)</f>
        <v>2026.253868</v>
      </c>
      <c r="P20" s="131">
        <f t="shared" si="3"/>
        <v>96.49205383333333</v>
      </c>
      <c r="Q20" s="132">
        <f t="shared" si="4"/>
        <v>2.3919755337354167</v>
      </c>
      <c r="R20" s="46">
        <f>$P20*SUM(Fasering!$D$5)</f>
        <v>0</v>
      </c>
      <c r="S20" s="46">
        <f>$P20*SUM(Fasering!$D$5:$D$6)</f>
        <v>24.949341738787748</v>
      </c>
      <c r="T20" s="46">
        <f>$P20*SUM(Fasering!$D$5:$D$7)</f>
        <v>39.26432020612684</v>
      </c>
      <c r="U20" s="46">
        <f>$P20*SUM(Fasering!$D$5:$D$8)</f>
        <v>53.579298673465928</v>
      </c>
      <c r="V20" s="46">
        <f>$P20*SUM(Fasering!$D$5:$D$9)</f>
        <v>67.894277140805016</v>
      </c>
      <c r="W20" s="46">
        <f>$P20*SUM(Fasering!$D$5:$D$10)</f>
        <v>82.177075365994256</v>
      </c>
      <c r="X20" s="76">
        <f>$P20*SUM(Fasering!$D$5:$D$11)</f>
        <v>96.49205383333333</v>
      </c>
      <c r="Y20" s="131">
        <f t="shared" si="5"/>
        <v>48.245498499999997</v>
      </c>
      <c r="Z20" s="132">
        <f t="shared" si="6"/>
        <v>1.1959746677607033</v>
      </c>
      <c r="AA20" s="75">
        <f>$Y20*SUM(Fasering!$D$5)</f>
        <v>0</v>
      </c>
      <c r="AB20" s="46">
        <f>$Y20*SUM(Fasering!$D$5:$D$6)</f>
        <v>12.474534240029346</v>
      </c>
      <c r="AC20" s="46">
        <f>$Y20*SUM(Fasering!$D$5:$D$7)</f>
        <v>19.631945080992917</v>
      </c>
      <c r="AD20" s="46">
        <f>$Y20*SUM(Fasering!$D$5:$D$8)</f>
        <v>26.789355921956485</v>
      </c>
      <c r="AE20" s="46">
        <f>$Y20*SUM(Fasering!$D$5:$D$9)</f>
        <v>33.946766762920056</v>
      </c>
      <c r="AF20" s="46">
        <f>$Y20*SUM(Fasering!$D$5:$D$10)</f>
        <v>41.088087659036432</v>
      </c>
      <c r="AG20" s="76">
        <f>$Y20*SUM(Fasering!$D$5:$D$11)</f>
        <v>48.245498499999997</v>
      </c>
      <c r="AH20" s="5">
        <f>($AK$6+(I20+R20)*12*7.57%)*SUM(Fasering!$D$5)</f>
        <v>0</v>
      </c>
      <c r="AI20" s="9">
        <f>($AK$6+(J20+S20)*12*7.57%)*SUM(Fasering!$D$5:$D$6)</f>
        <v>461.13164784543852</v>
      </c>
      <c r="AJ20" s="9">
        <f>($AK$6+(K20+T20)*12*7.57%)*SUM(Fasering!$D$5:$D$7)</f>
        <v>747.97382001262395</v>
      </c>
      <c r="AK20" s="9">
        <f>($AK$6+(L20+U20)*12*7.57%)*SUM(Fasering!$D$5:$D$8)</f>
        <v>1051.048880488227</v>
      </c>
      <c r="AL20" s="9">
        <f>($AK$6+(M20+V20)*12*7.57%)*SUM(Fasering!$D$5:$D$9)</f>
        <v>1370.3568292722473</v>
      </c>
      <c r="AM20" s="9">
        <f>($AK$6+(N20+W20)*12*7.57%)*SUM(Fasering!$D$5:$D$10)</f>
        <v>1705.1251617188686</v>
      </c>
      <c r="AN20" s="87">
        <f>($AK$6+(O20+X20)*12*7.57%)*SUM(Fasering!$D$5:$D$11)</f>
        <v>2056.8623953934002</v>
      </c>
      <c r="AO20" s="5">
        <f>($AK$6+(I20+AA20)*12*7.57%)*SUM(Fasering!$D$5)</f>
        <v>0</v>
      </c>
      <c r="AP20" s="9">
        <f>($AK$6+(J20+AB20)*12*7.57%)*SUM(Fasering!$D$5:$D$6)</f>
        <v>458.20157431278557</v>
      </c>
      <c r="AQ20" s="9">
        <f>($AK$6+(K20+AC20)*12*7.57%)*SUM(Fasering!$D$5:$D$7)</f>
        <v>740.71683039719471</v>
      </c>
      <c r="AR20" s="9">
        <f>($AK$6+(L20+AD20)*12*7.57%)*SUM(Fasering!$D$5:$D$8)</f>
        <v>1037.5357993255209</v>
      </c>
      <c r="AS20" s="9">
        <f>($AK$6+(M20+AE20)*12*7.57%)*SUM(Fasering!$D$5:$D$9)</f>
        <v>1348.6584810977643</v>
      </c>
      <c r="AT20" s="9">
        <f>($AK$6+(N20+AF20)*12*7.57%)*SUM(Fasering!$D$5:$D$10)</f>
        <v>1673.3372719854174</v>
      </c>
      <c r="AU20" s="87">
        <f>($AK$6+(O20+AG20)*12*7.57%)*SUM(Fasering!$D$5:$D$11)</f>
        <v>2013.0352245286001</v>
      </c>
    </row>
    <row r="21" spans="1:47" x14ac:dyDescent="0.3">
      <c r="A21" s="33">
        <f t="shared" si="7"/>
        <v>8</v>
      </c>
      <c r="B21" s="126">
        <v>20089.87</v>
      </c>
      <c r="C21" s="127"/>
      <c r="D21" s="126">
        <f t="shared" si="0"/>
        <v>25477.973134</v>
      </c>
      <c r="E21" s="128">
        <f t="shared" si="1"/>
        <v>631.58245642651571</v>
      </c>
      <c r="F21" s="126">
        <f t="shared" si="2"/>
        <v>2123.1644278333333</v>
      </c>
      <c r="G21" s="128">
        <f t="shared" si="8"/>
        <v>52.631871368876304</v>
      </c>
      <c r="H21" s="64">
        <f>'L4'!$H$10</f>
        <v>1609.3</v>
      </c>
      <c r="I21" s="64">
        <f>GEW!$E$12+($F21-GEW!$E$12)*SUM(Fasering!$D$5)</f>
        <v>1716.7792493333334</v>
      </c>
      <c r="J21" s="64">
        <f>GEW!$E$12+($F21-GEW!$E$12)*SUM(Fasering!$D$5:$D$6)</f>
        <v>1821.8557016750724</v>
      </c>
      <c r="K21" s="64">
        <f>GEW!$E$12+($F21-GEW!$E$12)*SUM(Fasering!$D$5:$D$7)</f>
        <v>1882.1445529179052</v>
      </c>
      <c r="L21" s="64">
        <f>GEW!$E$12+($F21-GEW!$E$12)*SUM(Fasering!$D$5:$D$8)</f>
        <v>1942.4334041607381</v>
      </c>
      <c r="M21" s="64">
        <f>GEW!$E$12+($F21-GEW!$E$12)*SUM(Fasering!$D$5:$D$9)</f>
        <v>2002.7222554035709</v>
      </c>
      <c r="N21" s="64">
        <f>GEW!$E$12+($F21-GEW!$E$12)*SUM(Fasering!$D$5:$D$10)</f>
        <v>2062.8755765905007</v>
      </c>
      <c r="O21" s="77">
        <f>GEW!$E$12+($F21-GEW!$E$12)*SUM(Fasering!$D$5:$D$11)</f>
        <v>2123.1644278333333</v>
      </c>
      <c r="P21" s="131">
        <f t="shared" si="3"/>
        <v>83.63250583333334</v>
      </c>
      <c r="Q21" s="132">
        <f t="shared" si="4"/>
        <v>2.0731956656643509</v>
      </c>
      <c r="R21" s="46">
        <f>$P21*SUM(Fasering!$D$5)</f>
        <v>0</v>
      </c>
      <c r="S21" s="46">
        <f>$P21*SUM(Fasering!$D$5:$D$6)</f>
        <v>21.624329523662624</v>
      </c>
      <c r="T21" s="46">
        <f>$P21*SUM(Fasering!$D$5:$D$7)</f>
        <v>34.031543098385022</v>
      </c>
      <c r="U21" s="46">
        <f>$P21*SUM(Fasering!$D$5:$D$8)</f>
        <v>46.43875667310742</v>
      </c>
      <c r="V21" s="46">
        <f>$P21*SUM(Fasering!$D$5:$D$9)</f>
        <v>58.845970247829818</v>
      </c>
      <c r="W21" s="46">
        <f>$P21*SUM(Fasering!$D$5:$D$10)</f>
        <v>71.225292258610949</v>
      </c>
      <c r="X21" s="76">
        <f>$P21*SUM(Fasering!$D$5:$D$11)</f>
        <v>83.63250583333334</v>
      </c>
      <c r="Y21" s="131">
        <f t="shared" si="5"/>
        <v>35.38806416666668</v>
      </c>
      <c r="Z21" s="132">
        <f t="shared" si="6"/>
        <v>0.87724719611765722</v>
      </c>
      <c r="AA21" s="75">
        <f>$Y21*SUM(Fasering!$D$5)</f>
        <v>0</v>
      </c>
      <c r="AB21" s="46">
        <f>$Y21*SUM(Fasering!$D$5:$D$6)</f>
        <v>9.1500685423623338</v>
      </c>
      <c r="AC21" s="46">
        <f>$Y21*SUM(Fasering!$D$5:$D$7)</f>
        <v>14.400028061533112</v>
      </c>
      <c r="AD21" s="46">
        <f>$Y21*SUM(Fasering!$D$5:$D$8)</f>
        <v>19.64998758070389</v>
      </c>
      <c r="AE21" s="46">
        <f>$Y21*SUM(Fasering!$D$5:$D$9)</f>
        <v>24.899947099874669</v>
      </c>
      <c r="AF21" s="46">
        <f>$Y21*SUM(Fasering!$D$5:$D$10)</f>
        <v>30.138104647495904</v>
      </c>
      <c r="AG21" s="76">
        <f>$Y21*SUM(Fasering!$D$5:$D$11)</f>
        <v>35.38806416666668</v>
      </c>
      <c r="AH21" s="5">
        <f>($AK$6+(I21+R21)*12*7.57%)*SUM(Fasering!$D$5)</f>
        <v>0</v>
      </c>
      <c r="AI21" s="9">
        <f>($AK$6+(J21+S21)*12*7.57%)*SUM(Fasering!$D$5:$D$6)</f>
        <v>466.23617071684436</v>
      </c>
      <c r="AJ21" s="9">
        <f>($AK$6+(K21+T21)*12*7.57%)*SUM(Fasering!$D$5:$D$7)</f>
        <v>760.61632507493698</v>
      </c>
      <c r="AK21" s="9">
        <f>($AK$6+(L21+U21)*12*7.57%)*SUM(Fasering!$D$5:$D$8)</f>
        <v>1074.5902118198483</v>
      </c>
      <c r="AL21" s="9">
        <f>($AK$6+(M21+V21)*12*7.57%)*SUM(Fasering!$D$5:$D$9)</f>
        <v>1408.1578309515785</v>
      </c>
      <c r="AM21" s="9">
        <f>($AK$6+(N21+W21)*12*7.57%)*SUM(Fasering!$D$5:$D$10)</f>
        <v>1760.5032975812867</v>
      </c>
      <c r="AN21" s="87">
        <f>($AK$6+(O21+X21)*12*7.57%)*SUM(Fasering!$D$5:$D$11)</f>
        <v>2133.2143345427999</v>
      </c>
      <c r="AO21" s="5">
        <f>($AK$6+(I21+AA21)*12*7.57%)*SUM(Fasering!$D$5)</f>
        <v>0</v>
      </c>
      <c r="AP21" s="9">
        <f>($AK$6+(J21+AB21)*12*7.57%)*SUM(Fasering!$D$5:$D$6)</f>
        <v>463.3062255498067</v>
      </c>
      <c r="AQ21" s="9">
        <f>($AK$6+(K21+AC21)*12*7.57%)*SUM(Fasering!$D$5:$D$7)</f>
        <v>753.35965338597805</v>
      </c>
      <c r="AR21" s="9">
        <f>($AK$6+(L21+AD21)*12*7.57%)*SUM(Fasering!$D$5:$D$8)</f>
        <v>1061.0777226610485</v>
      </c>
      <c r="AS21" s="9">
        <f>($AK$6+(M21+AE21)*12*7.57%)*SUM(Fasering!$D$5:$D$9)</f>
        <v>1386.4604333750176</v>
      </c>
      <c r="AT21" s="9">
        <f>($AK$6+(N21+AF21)*12*7.57%)*SUM(Fasering!$D$5:$D$10)</f>
        <v>1728.7168004654525</v>
      </c>
      <c r="AU21" s="87">
        <f>($AK$6+(O21+AG21)*12*7.57%)*SUM(Fasering!$D$5:$D$11)</f>
        <v>2089.3890837327999</v>
      </c>
    </row>
    <row r="22" spans="1:47" x14ac:dyDescent="0.3">
      <c r="A22" s="33">
        <f t="shared" si="7"/>
        <v>9</v>
      </c>
      <c r="B22" s="126">
        <v>20089.87</v>
      </c>
      <c r="C22" s="127"/>
      <c r="D22" s="126">
        <f t="shared" si="0"/>
        <v>25477.973134</v>
      </c>
      <c r="E22" s="128">
        <f t="shared" si="1"/>
        <v>631.58245642651571</v>
      </c>
      <c r="F22" s="126">
        <f t="shared" si="2"/>
        <v>2123.1644278333333</v>
      </c>
      <c r="G22" s="128">
        <f t="shared" si="8"/>
        <v>52.631871368876304</v>
      </c>
      <c r="H22" s="64">
        <f>'L4'!$H$10</f>
        <v>1609.3</v>
      </c>
      <c r="I22" s="64">
        <f>GEW!$E$12+($F22-GEW!$E$12)*SUM(Fasering!$D$5)</f>
        <v>1716.7792493333334</v>
      </c>
      <c r="J22" s="64">
        <f>GEW!$E$12+($F22-GEW!$E$12)*SUM(Fasering!$D$5:$D$6)</f>
        <v>1821.8557016750724</v>
      </c>
      <c r="K22" s="64">
        <f>GEW!$E$12+($F22-GEW!$E$12)*SUM(Fasering!$D$5:$D$7)</f>
        <v>1882.1445529179052</v>
      </c>
      <c r="L22" s="64">
        <f>GEW!$E$12+($F22-GEW!$E$12)*SUM(Fasering!$D$5:$D$8)</f>
        <v>1942.4334041607381</v>
      </c>
      <c r="M22" s="64">
        <f>GEW!$E$12+($F22-GEW!$E$12)*SUM(Fasering!$D$5:$D$9)</f>
        <v>2002.7222554035709</v>
      </c>
      <c r="N22" s="64">
        <f>GEW!$E$12+($F22-GEW!$E$12)*SUM(Fasering!$D$5:$D$10)</f>
        <v>2062.8755765905007</v>
      </c>
      <c r="O22" s="77">
        <f>GEW!$E$12+($F22-GEW!$E$12)*SUM(Fasering!$D$5:$D$11)</f>
        <v>2123.1644278333333</v>
      </c>
      <c r="P22" s="131">
        <f t="shared" si="3"/>
        <v>83.63250583333334</v>
      </c>
      <c r="Q22" s="132">
        <f t="shared" si="4"/>
        <v>2.0731956656643509</v>
      </c>
      <c r="R22" s="46">
        <f>$P22*SUM(Fasering!$D$5)</f>
        <v>0</v>
      </c>
      <c r="S22" s="46">
        <f>$P22*SUM(Fasering!$D$5:$D$6)</f>
        <v>21.624329523662624</v>
      </c>
      <c r="T22" s="46">
        <f>$P22*SUM(Fasering!$D$5:$D$7)</f>
        <v>34.031543098385022</v>
      </c>
      <c r="U22" s="46">
        <f>$P22*SUM(Fasering!$D$5:$D$8)</f>
        <v>46.43875667310742</v>
      </c>
      <c r="V22" s="46">
        <f>$P22*SUM(Fasering!$D$5:$D$9)</f>
        <v>58.845970247829818</v>
      </c>
      <c r="W22" s="46">
        <f>$P22*SUM(Fasering!$D$5:$D$10)</f>
        <v>71.225292258610949</v>
      </c>
      <c r="X22" s="76">
        <f>$P22*SUM(Fasering!$D$5:$D$11)</f>
        <v>83.63250583333334</v>
      </c>
      <c r="Y22" s="131">
        <f t="shared" si="5"/>
        <v>35.38806416666668</v>
      </c>
      <c r="Z22" s="132">
        <f t="shared" si="6"/>
        <v>0.87724719611765722</v>
      </c>
      <c r="AA22" s="75">
        <f>$Y22*SUM(Fasering!$D$5)</f>
        <v>0</v>
      </c>
      <c r="AB22" s="46">
        <f>$Y22*SUM(Fasering!$D$5:$D$6)</f>
        <v>9.1500685423623338</v>
      </c>
      <c r="AC22" s="46">
        <f>$Y22*SUM(Fasering!$D$5:$D$7)</f>
        <v>14.400028061533112</v>
      </c>
      <c r="AD22" s="46">
        <f>$Y22*SUM(Fasering!$D$5:$D$8)</f>
        <v>19.64998758070389</v>
      </c>
      <c r="AE22" s="46">
        <f>$Y22*SUM(Fasering!$D$5:$D$9)</f>
        <v>24.899947099874669</v>
      </c>
      <c r="AF22" s="46">
        <f>$Y22*SUM(Fasering!$D$5:$D$10)</f>
        <v>30.138104647495904</v>
      </c>
      <c r="AG22" s="76">
        <f>$Y22*SUM(Fasering!$D$5:$D$11)</f>
        <v>35.38806416666668</v>
      </c>
      <c r="AH22" s="5">
        <f>($AK$6+(I22+R22)*12*7.57%)*SUM(Fasering!$D$5)</f>
        <v>0</v>
      </c>
      <c r="AI22" s="9">
        <f>($AK$6+(J22+S22)*12*7.57%)*SUM(Fasering!$D$5:$D$6)</f>
        <v>466.23617071684436</v>
      </c>
      <c r="AJ22" s="9">
        <f>($AK$6+(K22+T22)*12*7.57%)*SUM(Fasering!$D$5:$D$7)</f>
        <v>760.61632507493698</v>
      </c>
      <c r="AK22" s="9">
        <f>($AK$6+(L22+U22)*12*7.57%)*SUM(Fasering!$D$5:$D$8)</f>
        <v>1074.5902118198483</v>
      </c>
      <c r="AL22" s="9">
        <f>($AK$6+(M22+V22)*12*7.57%)*SUM(Fasering!$D$5:$D$9)</f>
        <v>1408.1578309515785</v>
      </c>
      <c r="AM22" s="9">
        <f>($AK$6+(N22+W22)*12*7.57%)*SUM(Fasering!$D$5:$D$10)</f>
        <v>1760.5032975812867</v>
      </c>
      <c r="AN22" s="87">
        <f>($AK$6+(O22+X22)*12*7.57%)*SUM(Fasering!$D$5:$D$11)</f>
        <v>2133.2143345427999</v>
      </c>
      <c r="AO22" s="5">
        <f>($AK$6+(I22+AA22)*12*7.57%)*SUM(Fasering!$D$5)</f>
        <v>0</v>
      </c>
      <c r="AP22" s="9">
        <f>($AK$6+(J22+AB22)*12*7.57%)*SUM(Fasering!$D$5:$D$6)</f>
        <v>463.3062255498067</v>
      </c>
      <c r="AQ22" s="9">
        <f>($AK$6+(K22+AC22)*12*7.57%)*SUM(Fasering!$D$5:$D$7)</f>
        <v>753.35965338597805</v>
      </c>
      <c r="AR22" s="9">
        <f>($AK$6+(L22+AD22)*12*7.57%)*SUM(Fasering!$D$5:$D$8)</f>
        <v>1061.0777226610485</v>
      </c>
      <c r="AS22" s="9">
        <f>($AK$6+(M22+AE22)*12*7.57%)*SUM(Fasering!$D$5:$D$9)</f>
        <v>1386.4604333750176</v>
      </c>
      <c r="AT22" s="9">
        <f>($AK$6+(N22+AF22)*12*7.57%)*SUM(Fasering!$D$5:$D$10)</f>
        <v>1728.7168004654525</v>
      </c>
      <c r="AU22" s="87">
        <f>($AK$6+(O22+AG22)*12*7.57%)*SUM(Fasering!$D$5:$D$11)</f>
        <v>2089.3890837327999</v>
      </c>
    </row>
    <row r="23" spans="1:47" x14ac:dyDescent="0.3">
      <c r="A23" s="33">
        <f t="shared" si="7"/>
        <v>10</v>
      </c>
      <c r="B23" s="126">
        <v>21006.86</v>
      </c>
      <c r="C23" s="127"/>
      <c r="D23" s="126">
        <f t="shared" si="0"/>
        <v>26640.899852000002</v>
      </c>
      <c r="E23" s="128">
        <f t="shared" si="1"/>
        <v>660.41065674431525</v>
      </c>
      <c r="F23" s="126">
        <f t="shared" si="2"/>
        <v>2220.0749876666669</v>
      </c>
      <c r="G23" s="128">
        <f t="shared" si="8"/>
        <v>55.034221395359602</v>
      </c>
      <c r="H23" s="64">
        <f>'L4'!$H$10</f>
        <v>1609.3</v>
      </c>
      <c r="I23" s="64">
        <f>GEW!$E$12+($F23-GEW!$E$12)*SUM(Fasering!$D$5)</f>
        <v>1716.7792493333334</v>
      </c>
      <c r="J23" s="64">
        <f>GEW!$E$12+($F23-GEW!$E$12)*SUM(Fasering!$D$5:$D$6)</f>
        <v>1846.9132538705653</v>
      </c>
      <c r="K23" s="64">
        <f>GEW!$E$12+($F23-GEW!$E$12)*SUM(Fasering!$D$5:$D$7)</f>
        <v>1921.5791706038699</v>
      </c>
      <c r="L23" s="64">
        <f>GEW!$E$12+($F23-GEW!$E$12)*SUM(Fasering!$D$5:$D$8)</f>
        <v>1996.2450873371743</v>
      </c>
      <c r="M23" s="64">
        <f>GEW!$E$12+($F23-GEW!$E$12)*SUM(Fasering!$D$5:$D$9)</f>
        <v>2070.9110040704786</v>
      </c>
      <c r="N23" s="64">
        <f>GEW!$E$12+($F23-GEW!$E$12)*SUM(Fasering!$D$5:$D$10)</f>
        <v>2145.4090709333623</v>
      </c>
      <c r="O23" s="77">
        <f>GEW!$E$12+($F23-GEW!$E$12)*SUM(Fasering!$D$5:$D$11)</f>
        <v>2220.0749876666669</v>
      </c>
      <c r="P23" s="126">
        <f t="shared" si="3"/>
        <v>48.245498499999997</v>
      </c>
      <c r="Q23" s="128">
        <f t="shared" si="4"/>
        <v>1.1959746677607033</v>
      </c>
      <c r="R23" s="46">
        <f>$P23*SUM(Fasering!$D$5)</f>
        <v>0</v>
      </c>
      <c r="S23" s="46">
        <f>$P23*SUM(Fasering!$D$5:$D$6)</f>
        <v>12.474534240029346</v>
      </c>
      <c r="T23" s="46">
        <f>$P23*SUM(Fasering!$D$5:$D$7)</f>
        <v>19.631945080992917</v>
      </c>
      <c r="U23" s="46">
        <f>$P23*SUM(Fasering!$D$5:$D$8)</f>
        <v>26.789355921956485</v>
      </c>
      <c r="V23" s="46">
        <f>$P23*SUM(Fasering!$D$5:$D$9)</f>
        <v>33.946766762920056</v>
      </c>
      <c r="W23" s="46">
        <f>$P23*SUM(Fasering!$D$5:$D$10)</f>
        <v>41.088087659036432</v>
      </c>
      <c r="X23" s="76">
        <f>$P23*SUM(Fasering!$D$5:$D$11)</f>
        <v>48.245498499999997</v>
      </c>
      <c r="Y23" s="126">
        <f t="shared" si="5"/>
        <v>24.123277666666663</v>
      </c>
      <c r="Z23" s="128">
        <f t="shared" si="6"/>
        <v>0.5980004329873565</v>
      </c>
      <c r="AA23" s="75">
        <f>$Y23*SUM(Fasering!$D$5)</f>
        <v>0</v>
      </c>
      <c r="AB23" s="46">
        <f>$Y23*SUM(Fasering!$D$5:$D$6)</f>
        <v>6.2374037493792001</v>
      </c>
      <c r="AC23" s="46">
        <f>$Y23*SUM(Fasering!$D$5:$D$7)</f>
        <v>9.8161875625669595</v>
      </c>
      <c r="AD23" s="46">
        <f>$Y23*SUM(Fasering!$D$5:$D$8)</f>
        <v>13.39497137575472</v>
      </c>
      <c r="AE23" s="46">
        <f>$Y23*SUM(Fasering!$D$5:$D$9)</f>
        <v>16.97375518894248</v>
      </c>
      <c r="AF23" s="46">
        <f>$Y23*SUM(Fasering!$D$5:$D$10)</f>
        <v>20.544493853478905</v>
      </c>
      <c r="AG23" s="76">
        <f>$Y23*SUM(Fasering!$D$5:$D$11)</f>
        <v>24.123277666666663</v>
      </c>
      <c r="AH23" s="5">
        <f>($AK$6+(I23+R23)*12*7.57%)*SUM(Fasering!$D$5)</f>
        <v>0</v>
      </c>
      <c r="AI23" s="9">
        <f>($AK$6+(J23+S23)*12*7.57%)*SUM(Fasering!$D$5:$D$6)</f>
        <v>469.9725728614028</v>
      </c>
      <c r="AJ23" s="9">
        <f>($AK$6+(K23+T23)*12*7.57%)*SUM(Fasering!$D$5:$D$7)</f>
        <v>769.8703698147558</v>
      </c>
      <c r="AK23" s="9">
        <f>($AK$6+(L23+U23)*12*7.57%)*SUM(Fasering!$D$5:$D$8)</f>
        <v>1091.8219655192904</v>
      </c>
      <c r="AL23" s="9">
        <f>($AK$6+(M23+V23)*12*7.57%)*SUM(Fasering!$D$5:$D$9)</f>
        <v>1435.8273599750071</v>
      </c>
      <c r="AM23" s="9">
        <f>($AK$6+(N23+W23)*12*7.57%)*SUM(Fasering!$D$5:$D$10)</f>
        <v>1801.0389148780723</v>
      </c>
      <c r="AN23" s="87">
        <f>($AK$6+(O23+X23)*12*7.57%)*SUM(Fasering!$D$5:$D$11)</f>
        <v>2189.1023296337999</v>
      </c>
      <c r="AO23" s="5">
        <f>($AK$6+(I23+AA23)*12*7.57%)*SUM(Fasering!$D$5)</f>
        <v>0</v>
      </c>
      <c r="AP23" s="9">
        <f>($AK$6+(J23+AB23)*12*7.57%)*SUM(Fasering!$D$5:$D$6)</f>
        <v>468.50760027788397</v>
      </c>
      <c r="AQ23" s="9">
        <f>($AK$6+(K23+AC23)*12*7.57%)*SUM(Fasering!$D$5:$D$7)</f>
        <v>766.24203397027634</v>
      </c>
      <c r="AR23" s="9">
        <f>($AK$6+(L23+AD23)*12*7.57%)*SUM(Fasering!$D$5:$D$8)</f>
        <v>1085.0657209398905</v>
      </c>
      <c r="AS23" s="9">
        <f>($AK$6+(M23+AE23)*12*7.57%)*SUM(Fasering!$D$5:$D$9)</f>
        <v>1424.9786611867264</v>
      </c>
      <c r="AT23" s="9">
        <f>($AK$6+(N23+AF23)*12*7.57%)*SUM(Fasering!$D$5:$D$10)</f>
        <v>1785.145666320155</v>
      </c>
      <c r="AU23" s="87">
        <f>($AK$6+(O23+AG23)*12*7.57%)*SUM(Fasering!$D$5:$D$11)</f>
        <v>2167.1897042288001</v>
      </c>
    </row>
    <row r="24" spans="1:47" x14ac:dyDescent="0.3">
      <c r="A24" s="33">
        <f t="shared" si="7"/>
        <v>11</v>
      </c>
      <c r="B24" s="126">
        <v>21006.86</v>
      </c>
      <c r="C24" s="127"/>
      <c r="D24" s="126">
        <f t="shared" si="0"/>
        <v>26640.899852000002</v>
      </c>
      <c r="E24" s="128">
        <f t="shared" si="1"/>
        <v>660.41065674431525</v>
      </c>
      <c r="F24" s="126">
        <f t="shared" si="2"/>
        <v>2220.0749876666669</v>
      </c>
      <c r="G24" s="128">
        <f t="shared" si="8"/>
        <v>55.034221395359602</v>
      </c>
      <c r="H24" s="64">
        <f>'L4'!$H$10</f>
        <v>1609.3</v>
      </c>
      <c r="I24" s="64">
        <f>GEW!$E$12+($F24-GEW!$E$12)*SUM(Fasering!$D$5)</f>
        <v>1716.7792493333334</v>
      </c>
      <c r="J24" s="64">
        <f>GEW!$E$12+($F24-GEW!$E$12)*SUM(Fasering!$D$5:$D$6)</f>
        <v>1846.9132538705653</v>
      </c>
      <c r="K24" s="64">
        <f>GEW!$E$12+($F24-GEW!$E$12)*SUM(Fasering!$D$5:$D$7)</f>
        <v>1921.5791706038699</v>
      </c>
      <c r="L24" s="64">
        <f>GEW!$E$12+($F24-GEW!$E$12)*SUM(Fasering!$D$5:$D$8)</f>
        <v>1996.2450873371743</v>
      </c>
      <c r="M24" s="64">
        <f>GEW!$E$12+($F24-GEW!$E$12)*SUM(Fasering!$D$5:$D$9)</f>
        <v>2070.9110040704786</v>
      </c>
      <c r="N24" s="64">
        <f>GEW!$E$12+($F24-GEW!$E$12)*SUM(Fasering!$D$5:$D$10)</f>
        <v>2145.4090709333623</v>
      </c>
      <c r="O24" s="77">
        <f>GEW!$E$12+($F24-GEW!$E$12)*SUM(Fasering!$D$5:$D$11)</f>
        <v>2220.0749876666669</v>
      </c>
      <c r="P24" s="126">
        <f t="shared" si="3"/>
        <v>48.245498499999997</v>
      </c>
      <c r="Q24" s="128">
        <f t="shared" si="4"/>
        <v>1.1959746677607033</v>
      </c>
      <c r="R24" s="46">
        <f>$P24*SUM(Fasering!$D$5)</f>
        <v>0</v>
      </c>
      <c r="S24" s="46">
        <f>$P24*SUM(Fasering!$D$5:$D$6)</f>
        <v>12.474534240029346</v>
      </c>
      <c r="T24" s="46">
        <f>$P24*SUM(Fasering!$D$5:$D$7)</f>
        <v>19.631945080992917</v>
      </c>
      <c r="U24" s="46">
        <f>$P24*SUM(Fasering!$D$5:$D$8)</f>
        <v>26.789355921956485</v>
      </c>
      <c r="V24" s="46">
        <f>$P24*SUM(Fasering!$D$5:$D$9)</f>
        <v>33.946766762920056</v>
      </c>
      <c r="W24" s="46">
        <f>$P24*SUM(Fasering!$D$5:$D$10)</f>
        <v>41.088087659036432</v>
      </c>
      <c r="X24" s="76">
        <f>$P24*SUM(Fasering!$D$5:$D$11)</f>
        <v>48.245498499999997</v>
      </c>
      <c r="Y24" s="126">
        <f t="shared" si="5"/>
        <v>24.123277666666663</v>
      </c>
      <c r="Z24" s="128">
        <f t="shared" si="6"/>
        <v>0.5980004329873565</v>
      </c>
      <c r="AA24" s="75">
        <f>$Y24*SUM(Fasering!$D$5)</f>
        <v>0</v>
      </c>
      <c r="AB24" s="46">
        <f>$Y24*SUM(Fasering!$D$5:$D$6)</f>
        <v>6.2374037493792001</v>
      </c>
      <c r="AC24" s="46">
        <f>$Y24*SUM(Fasering!$D$5:$D$7)</f>
        <v>9.8161875625669595</v>
      </c>
      <c r="AD24" s="46">
        <f>$Y24*SUM(Fasering!$D$5:$D$8)</f>
        <v>13.39497137575472</v>
      </c>
      <c r="AE24" s="46">
        <f>$Y24*SUM(Fasering!$D$5:$D$9)</f>
        <v>16.97375518894248</v>
      </c>
      <c r="AF24" s="46">
        <f>$Y24*SUM(Fasering!$D$5:$D$10)</f>
        <v>20.544493853478905</v>
      </c>
      <c r="AG24" s="76">
        <f>$Y24*SUM(Fasering!$D$5:$D$11)</f>
        <v>24.123277666666663</v>
      </c>
      <c r="AH24" s="5">
        <f>($AK$6+(I24+R24)*12*7.57%)*SUM(Fasering!$D$5)</f>
        <v>0</v>
      </c>
      <c r="AI24" s="9">
        <f>($AK$6+(J24+S24)*12*7.57%)*SUM(Fasering!$D$5:$D$6)</f>
        <v>469.9725728614028</v>
      </c>
      <c r="AJ24" s="9">
        <f>($AK$6+(K24+T24)*12*7.57%)*SUM(Fasering!$D$5:$D$7)</f>
        <v>769.8703698147558</v>
      </c>
      <c r="AK24" s="9">
        <f>($AK$6+(L24+U24)*12*7.57%)*SUM(Fasering!$D$5:$D$8)</f>
        <v>1091.8219655192904</v>
      </c>
      <c r="AL24" s="9">
        <f>($AK$6+(M24+V24)*12*7.57%)*SUM(Fasering!$D$5:$D$9)</f>
        <v>1435.8273599750071</v>
      </c>
      <c r="AM24" s="9">
        <f>($AK$6+(N24+W24)*12*7.57%)*SUM(Fasering!$D$5:$D$10)</f>
        <v>1801.0389148780723</v>
      </c>
      <c r="AN24" s="87">
        <f>($AK$6+(O24+X24)*12*7.57%)*SUM(Fasering!$D$5:$D$11)</f>
        <v>2189.1023296337999</v>
      </c>
      <c r="AO24" s="5">
        <f>($AK$6+(I24+AA24)*12*7.57%)*SUM(Fasering!$D$5)</f>
        <v>0</v>
      </c>
      <c r="AP24" s="9">
        <f>($AK$6+(J24+AB24)*12*7.57%)*SUM(Fasering!$D$5:$D$6)</f>
        <v>468.50760027788397</v>
      </c>
      <c r="AQ24" s="9">
        <f>($AK$6+(K24+AC24)*12*7.57%)*SUM(Fasering!$D$5:$D$7)</f>
        <v>766.24203397027634</v>
      </c>
      <c r="AR24" s="9">
        <f>($AK$6+(L24+AD24)*12*7.57%)*SUM(Fasering!$D$5:$D$8)</f>
        <v>1085.0657209398905</v>
      </c>
      <c r="AS24" s="9">
        <f>($AK$6+(M24+AE24)*12*7.57%)*SUM(Fasering!$D$5:$D$9)</f>
        <v>1424.9786611867264</v>
      </c>
      <c r="AT24" s="9">
        <f>($AK$6+(N24+AF24)*12*7.57%)*SUM(Fasering!$D$5:$D$10)</f>
        <v>1785.145666320155</v>
      </c>
      <c r="AU24" s="87">
        <f>($AK$6+(O24+AG24)*12*7.57%)*SUM(Fasering!$D$5:$D$11)</f>
        <v>2167.1897042288001</v>
      </c>
    </row>
    <row r="25" spans="1:47" x14ac:dyDescent="0.3">
      <c r="A25" s="33">
        <f t="shared" si="7"/>
        <v>12</v>
      </c>
      <c r="B25" s="126">
        <v>21923.82</v>
      </c>
      <c r="C25" s="127"/>
      <c r="D25" s="126">
        <f t="shared" si="0"/>
        <v>27803.788524</v>
      </c>
      <c r="E25" s="128">
        <f t="shared" si="1"/>
        <v>689.23791392641033</v>
      </c>
      <c r="F25" s="126">
        <f t="shared" si="2"/>
        <v>2316.9823769999998</v>
      </c>
      <c r="G25" s="128">
        <f t="shared" si="8"/>
        <v>57.436492827200858</v>
      </c>
      <c r="H25" s="64">
        <f>'L4'!$H$10</f>
        <v>1609.3</v>
      </c>
      <c r="I25" s="64">
        <f>GEW!$E$12+($F25-GEW!$E$12)*SUM(Fasering!$D$5)</f>
        <v>1716.7792493333334</v>
      </c>
      <c r="J25" s="64">
        <f>GEW!$E$12+($F25-GEW!$E$12)*SUM(Fasering!$D$5:$D$6)</f>
        <v>1871.969986289871</v>
      </c>
      <c r="K25" s="64">
        <f>GEW!$E$12+($F25-GEW!$E$12)*SUM(Fasering!$D$5:$D$7)</f>
        <v>1961.0124981574113</v>
      </c>
      <c r="L25" s="64">
        <f>GEW!$E$12+($F25-GEW!$E$12)*SUM(Fasering!$D$5:$D$8)</f>
        <v>2050.0550100249516</v>
      </c>
      <c r="M25" s="64">
        <f>GEW!$E$12+($F25-GEW!$E$12)*SUM(Fasering!$D$5:$D$9)</f>
        <v>2139.0975218924914</v>
      </c>
      <c r="N25" s="64">
        <f>GEW!$E$12+($F25-GEW!$E$12)*SUM(Fasering!$D$5:$D$10)</f>
        <v>2227.9398651324595</v>
      </c>
      <c r="O25" s="77">
        <f>GEW!$E$12+($F25-GEW!$E$12)*SUM(Fasering!$D$5:$D$11)</f>
        <v>2316.9823769999998</v>
      </c>
      <c r="P25" s="126">
        <f t="shared" si="3"/>
        <v>48.245498499999997</v>
      </c>
      <c r="Q25" s="128">
        <f t="shared" si="4"/>
        <v>1.1959746677607033</v>
      </c>
      <c r="R25" s="46">
        <f>$P25*SUM(Fasering!$D$5)</f>
        <v>0</v>
      </c>
      <c r="S25" s="46">
        <f>$P25*SUM(Fasering!$D$5:$D$6)</f>
        <v>12.474534240029346</v>
      </c>
      <c r="T25" s="46">
        <f>$P25*SUM(Fasering!$D$5:$D$7)</f>
        <v>19.631945080992917</v>
      </c>
      <c r="U25" s="46">
        <f>$P25*SUM(Fasering!$D$5:$D$8)</f>
        <v>26.789355921956485</v>
      </c>
      <c r="V25" s="46">
        <f>$P25*SUM(Fasering!$D$5:$D$9)</f>
        <v>33.946766762920056</v>
      </c>
      <c r="W25" s="46">
        <f>$P25*SUM(Fasering!$D$5:$D$10)</f>
        <v>41.088087659036432</v>
      </c>
      <c r="X25" s="76">
        <f>$P25*SUM(Fasering!$D$5:$D$11)</f>
        <v>48.245498499999997</v>
      </c>
      <c r="Y25" s="126">
        <f t="shared" si="5"/>
        <v>24.123277666666663</v>
      </c>
      <c r="Z25" s="128">
        <f t="shared" si="6"/>
        <v>0.5980004329873565</v>
      </c>
      <c r="AA25" s="75">
        <f>$Y25*SUM(Fasering!$D$5)</f>
        <v>0</v>
      </c>
      <c r="AB25" s="46">
        <f>$Y25*SUM(Fasering!$D$5:$D$6)</f>
        <v>6.2374037493792001</v>
      </c>
      <c r="AC25" s="46">
        <f>$Y25*SUM(Fasering!$D$5:$D$7)</f>
        <v>9.8161875625669595</v>
      </c>
      <c r="AD25" s="46">
        <f>$Y25*SUM(Fasering!$D$5:$D$8)</f>
        <v>13.39497137575472</v>
      </c>
      <c r="AE25" s="46">
        <f>$Y25*SUM(Fasering!$D$5:$D$9)</f>
        <v>16.97375518894248</v>
      </c>
      <c r="AF25" s="46">
        <f>$Y25*SUM(Fasering!$D$5:$D$10)</f>
        <v>20.544493853478905</v>
      </c>
      <c r="AG25" s="76">
        <f>$Y25*SUM(Fasering!$D$5:$D$11)</f>
        <v>24.123277666666663</v>
      </c>
      <c r="AH25" s="5">
        <f>($AK$6+(I25+R25)*12*7.57%)*SUM(Fasering!$D$5)</f>
        <v>0</v>
      </c>
      <c r="AI25" s="9">
        <f>($AK$6+(J25+S25)*12*7.57%)*SUM(Fasering!$D$5:$D$6)</f>
        <v>475.85787958728855</v>
      </c>
      <c r="AJ25" s="9">
        <f>($AK$6+(K25+T25)*12*7.57%)*SUM(Fasering!$D$5:$D$7)</f>
        <v>784.44666263383044</v>
      </c>
      <c r="AK25" s="9">
        <f>($AK$6+(L25+U25)*12*7.57%)*SUM(Fasering!$D$5:$D$8)</f>
        <v>1118.964160610316</v>
      </c>
      <c r="AL25" s="9">
        <f>($AK$6+(M25+V25)*12*7.57%)*SUM(Fasering!$D$5:$D$9)</f>
        <v>1479.4103735167448</v>
      </c>
      <c r="AM25" s="9">
        <f>($AK$6+(N25+W25)*12*7.57%)*SUM(Fasering!$D$5:$D$10)</f>
        <v>1864.8876473979733</v>
      </c>
      <c r="AN25" s="87">
        <f>($AK$6+(O25+X25)*12*7.57%)*SUM(Fasering!$D$5:$D$11)</f>
        <v>2277.1330021041999</v>
      </c>
      <c r="AO25" s="5">
        <f>($AK$6+(I25+AA25)*12*7.57%)*SUM(Fasering!$D$5)</f>
        <v>0</v>
      </c>
      <c r="AP25" s="9">
        <f>($AK$6+(J25+AB25)*12*7.57%)*SUM(Fasering!$D$5:$D$6)</f>
        <v>474.39290700376972</v>
      </c>
      <c r="AQ25" s="9">
        <f>($AK$6+(K25+AC25)*12*7.57%)*SUM(Fasering!$D$5:$D$7)</f>
        <v>780.81832678935109</v>
      </c>
      <c r="AR25" s="9">
        <f>($AK$6+(L25+AD25)*12*7.57%)*SUM(Fasering!$D$5:$D$8)</f>
        <v>1112.2079160309158</v>
      </c>
      <c r="AS25" s="9">
        <f>($AK$6+(M25+AE25)*12*7.57%)*SUM(Fasering!$D$5:$D$9)</f>
        <v>1468.5616747284646</v>
      </c>
      <c r="AT25" s="9">
        <f>($AK$6+(N25+AF25)*12*7.57%)*SUM(Fasering!$D$5:$D$10)</f>
        <v>1848.9943988400566</v>
      </c>
      <c r="AU25" s="87">
        <f>($AK$6+(O25+AG25)*12*7.57%)*SUM(Fasering!$D$5:$D$11)</f>
        <v>2255.2203766991997</v>
      </c>
    </row>
    <row r="26" spans="1:47" x14ac:dyDescent="0.3">
      <c r="A26" s="33">
        <f t="shared" si="7"/>
        <v>13</v>
      </c>
      <c r="B26" s="126">
        <v>21923.82</v>
      </c>
      <c r="C26" s="127"/>
      <c r="D26" s="126">
        <f t="shared" si="0"/>
        <v>27803.788524</v>
      </c>
      <c r="E26" s="128">
        <f t="shared" si="1"/>
        <v>689.23791392641033</v>
      </c>
      <c r="F26" s="126">
        <f t="shared" si="2"/>
        <v>2316.9823769999998</v>
      </c>
      <c r="G26" s="128">
        <f t="shared" si="8"/>
        <v>57.436492827200858</v>
      </c>
      <c r="H26" s="64">
        <f>'L4'!$H$10</f>
        <v>1609.3</v>
      </c>
      <c r="I26" s="64">
        <f>GEW!$E$12+($F26-GEW!$E$12)*SUM(Fasering!$D$5)</f>
        <v>1716.7792493333334</v>
      </c>
      <c r="J26" s="64">
        <f>GEW!$E$12+($F26-GEW!$E$12)*SUM(Fasering!$D$5:$D$6)</f>
        <v>1871.969986289871</v>
      </c>
      <c r="K26" s="64">
        <f>GEW!$E$12+($F26-GEW!$E$12)*SUM(Fasering!$D$5:$D$7)</f>
        <v>1961.0124981574113</v>
      </c>
      <c r="L26" s="64">
        <f>GEW!$E$12+($F26-GEW!$E$12)*SUM(Fasering!$D$5:$D$8)</f>
        <v>2050.0550100249516</v>
      </c>
      <c r="M26" s="64">
        <f>GEW!$E$12+($F26-GEW!$E$12)*SUM(Fasering!$D$5:$D$9)</f>
        <v>2139.0975218924914</v>
      </c>
      <c r="N26" s="64">
        <f>GEW!$E$12+($F26-GEW!$E$12)*SUM(Fasering!$D$5:$D$10)</f>
        <v>2227.9398651324595</v>
      </c>
      <c r="O26" s="77">
        <f>GEW!$E$12+($F26-GEW!$E$12)*SUM(Fasering!$D$5:$D$11)</f>
        <v>2316.9823769999998</v>
      </c>
      <c r="P26" s="126">
        <f t="shared" si="3"/>
        <v>48.245498499999997</v>
      </c>
      <c r="Q26" s="128">
        <f t="shared" si="4"/>
        <v>1.1959746677607033</v>
      </c>
      <c r="R26" s="46">
        <f>$P26*SUM(Fasering!$D$5)</f>
        <v>0</v>
      </c>
      <c r="S26" s="46">
        <f>$P26*SUM(Fasering!$D$5:$D$6)</f>
        <v>12.474534240029346</v>
      </c>
      <c r="T26" s="46">
        <f>$P26*SUM(Fasering!$D$5:$D$7)</f>
        <v>19.631945080992917</v>
      </c>
      <c r="U26" s="46">
        <f>$P26*SUM(Fasering!$D$5:$D$8)</f>
        <v>26.789355921956485</v>
      </c>
      <c r="V26" s="46">
        <f>$P26*SUM(Fasering!$D$5:$D$9)</f>
        <v>33.946766762920056</v>
      </c>
      <c r="W26" s="46">
        <f>$P26*SUM(Fasering!$D$5:$D$10)</f>
        <v>41.088087659036432</v>
      </c>
      <c r="X26" s="76">
        <f>$P26*SUM(Fasering!$D$5:$D$11)</f>
        <v>48.245498499999997</v>
      </c>
      <c r="Y26" s="126">
        <f t="shared" si="5"/>
        <v>24.123277666666663</v>
      </c>
      <c r="Z26" s="128">
        <f t="shared" si="6"/>
        <v>0.5980004329873565</v>
      </c>
      <c r="AA26" s="75">
        <f>$Y26*SUM(Fasering!$D$5)</f>
        <v>0</v>
      </c>
      <c r="AB26" s="46">
        <f>$Y26*SUM(Fasering!$D$5:$D$6)</f>
        <v>6.2374037493792001</v>
      </c>
      <c r="AC26" s="46">
        <f>$Y26*SUM(Fasering!$D$5:$D$7)</f>
        <v>9.8161875625669595</v>
      </c>
      <c r="AD26" s="46">
        <f>$Y26*SUM(Fasering!$D$5:$D$8)</f>
        <v>13.39497137575472</v>
      </c>
      <c r="AE26" s="46">
        <f>$Y26*SUM(Fasering!$D$5:$D$9)</f>
        <v>16.97375518894248</v>
      </c>
      <c r="AF26" s="46">
        <f>$Y26*SUM(Fasering!$D$5:$D$10)</f>
        <v>20.544493853478905</v>
      </c>
      <c r="AG26" s="76">
        <f>$Y26*SUM(Fasering!$D$5:$D$11)</f>
        <v>24.123277666666663</v>
      </c>
      <c r="AH26" s="5">
        <f>($AK$6+(I26+R26)*12*7.57%)*SUM(Fasering!$D$5)</f>
        <v>0</v>
      </c>
      <c r="AI26" s="9">
        <f>($AK$6+(J26+S26)*12*7.57%)*SUM(Fasering!$D$5:$D$6)</f>
        <v>475.85787958728855</v>
      </c>
      <c r="AJ26" s="9">
        <f>($AK$6+(K26+T26)*12*7.57%)*SUM(Fasering!$D$5:$D$7)</f>
        <v>784.44666263383044</v>
      </c>
      <c r="AK26" s="9">
        <f>($AK$6+(L26+U26)*12*7.57%)*SUM(Fasering!$D$5:$D$8)</f>
        <v>1118.964160610316</v>
      </c>
      <c r="AL26" s="9">
        <f>($AK$6+(M26+V26)*12*7.57%)*SUM(Fasering!$D$5:$D$9)</f>
        <v>1479.4103735167448</v>
      </c>
      <c r="AM26" s="9">
        <f>($AK$6+(N26+W26)*12*7.57%)*SUM(Fasering!$D$5:$D$10)</f>
        <v>1864.8876473979733</v>
      </c>
      <c r="AN26" s="87">
        <f>($AK$6+(O26+X26)*12*7.57%)*SUM(Fasering!$D$5:$D$11)</f>
        <v>2277.1330021041999</v>
      </c>
      <c r="AO26" s="5">
        <f>($AK$6+(I26+AA26)*12*7.57%)*SUM(Fasering!$D$5)</f>
        <v>0</v>
      </c>
      <c r="AP26" s="9">
        <f>($AK$6+(J26+AB26)*12*7.57%)*SUM(Fasering!$D$5:$D$6)</f>
        <v>474.39290700376972</v>
      </c>
      <c r="AQ26" s="9">
        <f>($AK$6+(K26+AC26)*12*7.57%)*SUM(Fasering!$D$5:$D$7)</f>
        <v>780.81832678935109</v>
      </c>
      <c r="AR26" s="9">
        <f>($AK$6+(L26+AD26)*12*7.57%)*SUM(Fasering!$D$5:$D$8)</f>
        <v>1112.2079160309158</v>
      </c>
      <c r="AS26" s="9">
        <f>($AK$6+(M26+AE26)*12*7.57%)*SUM(Fasering!$D$5:$D$9)</f>
        <v>1468.5616747284646</v>
      </c>
      <c r="AT26" s="9">
        <f>($AK$6+(N26+AF26)*12*7.57%)*SUM(Fasering!$D$5:$D$10)</f>
        <v>1848.9943988400566</v>
      </c>
      <c r="AU26" s="87">
        <f>($AK$6+(O26+AG26)*12*7.57%)*SUM(Fasering!$D$5:$D$11)</f>
        <v>2255.2203766991997</v>
      </c>
    </row>
    <row r="27" spans="1:47" x14ac:dyDescent="0.3">
      <c r="A27" s="33">
        <f t="shared" si="7"/>
        <v>14</v>
      </c>
      <c r="B27" s="126">
        <v>22840.81</v>
      </c>
      <c r="C27" s="127"/>
      <c r="D27" s="126">
        <f t="shared" si="0"/>
        <v>28966.715242000002</v>
      </c>
      <c r="E27" s="128">
        <f t="shared" si="1"/>
        <v>718.06611424420987</v>
      </c>
      <c r="F27" s="126">
        <f t="shared" si="2"/>
        <v>2413.8929368333334</v>
      </c>
      <c r="G27" s="128">
        <f t="shared" si="8"/>
        <v>59.838842853684156</v>
      </c>
      <c r="H27" s="64">
        <f>'L4'!$H$10</f>
        <v>1609.3</v>
      </c>
      <c r="I27" s="64">
        <f>GEW!$E$12+($F27-GEW!$E$12)*SUM(Fasering!$D$5)</f>
        <v>1716.7792493333334</v>
      </c>
      <c r="J27" s="64">
        <f>GEW!$E$12+($F27-GEW!$E$12)*SUM(Fasering!$D$5:$D$6)</f>
        <v>1897.0275384853642</v>
      </c>
      <c r="K27" s="64">
        <f>GEW!$E$12+($F27-GEW!$E$12)*SUM(Fasering!$D$5:$D$7)</f>
        <v>2000.447115843376</v>
      </c>
      <c r="L27" s="64">
        <f>GEW!$E$12+($F27-GEW!$E$12)*SUM(Fasering!$D$5:$D$8)</f>
        <v>2103.8666932013875</v>
      </c>
      <c r="M27" s="64">
        <f>GEW!$E$12+($F27-GEW!$E$12)*SUM(Fasering!$D$5:$D$9)</f>
        <v>2207.2862705593993</v>
      </c>
      <c r="N27" s="64">
        <f>GEW!$E$12+($F27-GEW!$E$12)*SUM(Fasering!$D$5:$D$10)</f>
        <v>2310.4733594753216</v>
      </c>
      <c r="O27" s="77">
        <f>GEW!$E$12+($F27-GEW!$E$12)*SUM(Fasering!$D$5:$D$11)</f>
        <v>2413.8929368333334</v>
      </c>
      <c r="P27" s="126">
        <f t="shared" si="3"/>
        <v>29.096735333333303</v>
      </c>
      <c r="Q27" s="128">
        <f t="shared" si="4"/>
        <v>0.72128922811740492</v>
      </c>
      <c r="R27" s="46">
        <f>$P27*SUM(Fasering!$D$5)</f>
        <v>0</v>
      </c>
      <c r="S27" s="46">
        <f>$P27*SUM(Fasering!$D$5:$D$6)</f>
        <v>7.5233593283057907</v>
      </c>
      <c r="T27" s="46">
        <f>$P27*SUM(Fasering!$D$5:$D$7)</f>
        <v>11.839975290133763</v>
      </c>
      <c r="U27" s="46">
        <f>$P27*SUM(Fasering!$D$5:$D$8)</f>
        <v>16.156591251961736</v>
      </c>
      <c r="V27" s="46">
        <f>$P27*SUM(Fasering!$D$5:$D$9)</f>
        <v>20.47320721378971</v>
      </c>
      <c r="W27" s="46">
        <f>$P27*SUM(Fasering!$D$5:$D$10)</f>
        <v>24.780119371505332</v>
      </c>
      <c r="X27" s="76">
        <f>$P27*SUM(Fasering!$D$5:$D$11)</f>
        <v>29.096735333333303</v>
      </c>
      <c r="Y27" s="126">
        <f t="shared" si="5"/>
        <v>4.9745144999999695</v>
      </c>
      <c r="Z27" s="128">
        <f t="shared" si="6"/>
        <v>0.1233149933440581</v>
      </c>
      <c r="AA27" s="75">
        <f>$Y27*SUM(Fasering!$D$5)</f>
        <v>0</v>
      </c>
      <c r="AB27" s="46">
        <f>$Y27*SUM(Fasering!$D$5:$D$6)</f>
        <v>1.2862288376556434</v>
      </c>
      <c r="AC27" s="46">
        <f>$Y27*SUM(Fasering!$D$5:$D$7)</f>
        <v>2.0242177717078071</v>
      </c>
      <c r="AD27" s="46">
        <f>$Y27*SUM(Fasering!$D$5:$D$8)</f>
        <v>2.7622067057599704</v>
      </c>
      <c r="AE27" s="46">
        <f>$Y27*SUM(Fasering!$D$5:$D$9)</f>
        <v>3.5001956398121341</v>
      </c>
      <c r="AF27" s="46">
        <f>$Y27*SUM(Fasering!$D$5:$D$10)</f>
        <v>4.2365255659478063</v>
      </c>
      <c r="AG27" s="76">
        <f>$Y27*SUM(Fasering!$D$5:$D$11)</f>
        <v>4.9745144999999695</v>
      </c>
      <c r="AH27" s="5">
        <f>($AK$6+(I27+R27)*12*7.57%)*SUM(Fasering!$D$5)</f>
        <v>0</v>
      </c>
      <c r="AI27" s="9">
        <f>($AK$6+(J27+S27)*12*7.57%)*SUM(Fasering!$D$5:$D$6)</f>
        <v>480.58045057065408</v>
      </c>
      <c r="AJ27" s="9">
        <f>($AK$6+(K27+T27)*12*7.57%)*SUM(Fasering!$D$5:$D$7)</f>
        <v>796.14317748319706</v>
      </c>
      <c r="AK27" s="9">
        <f>($AK$6+(L27+U27)*12*7.57%)*SUM(Fasering!$D$5:$D$8)</f>
        <v>1140.7439843190673</v>
      </c>
      <c r="AL27" s="9">
        <f>($AK$6+(M27+V27)*12*7.57%)*SUM(Fasering!$D$5:$D$9)</f>
        <v>1514.3828710782643</v>
      </c>
      <c r="AM27" s="9">
        <f>($AK$6+(N27+W27)*12*7.57%)*SUM(Fasering!$D$5:$D$10)</f>
        <v>1916.12204953999</v>
      </c>
      <c r="AN27" s="87">
        <f>($AK$6+(O27+X27)*12*7.57%)*SUM(Fasering!$D$5:$D$11)</f>
        <v>2347.7718181962005</v>
      </c>
      <c r="AO27" s="5">
        <f>($AK$6+(I27+AA27)*12*7.57%)*SUM(Fasering!$D$5)</f>
        <v>0</v>
      </c>
      <c r="AP27" s="9">
        <f>($AK$6+(J27+AB27)*12*7.57%)*SUM(Fasering!$D$5:$D$6)</f>
        <v>479.11547798713525</v>
      </c>
      <c r="AQ27" s="9">
        <f>($AK$6+(K27+AC27)*12*7.57%)*SUM(Fasering!$D$5:$D$7)</f>
        <v>792.51484163871771</v>
      </c>
      <c r="AR27" s="9">
        <f>($AK$6+(L27+AD27)*12*7.57%)*SUM(Fasering!$D$5:$D$8)</f>
        <v>1133.9877397396672</v>
      </c>
      <c r="AS27" s="9">
        <f>($AK$6+(M27+AE27)*12*7.57%)*SUM(Fasering!$D$5:$D$9)</f>
        <v>1503.5341722899836</v>
      </c>
      <c r="AT27" s="9">
        <f>($AK$6+(N27+AF27)*12*7.57%)*SUM(Fasering!$D$5:$D$10)</f>
        <v>1900.2288009820732</v>
      </c>
      <c r="AU27" s="87">
        <f>($AK$6+(O27+AG27)*12*7.57%)*SUM(Fasering!$D$5:$D$11)</f>
        <v>2325.8591927912003</v>
      </c>
    </row>
    <row r="28" spans="1:47" x14ac:dyDescent="0.3">
      <c r="A28" s="33">
        <f t="shared" si="7"/>
        <v>15</v>
      </c>
      <c r="B28" s="126">
        <v>22840.81</v>
      </c>
      <c r="C28" s="127"/>
      <c r="D28" s="126">
        <f t="shared" si="0"/>
        <v>28966.715242000002</v>
      </c>
      <c r="E28" s="128">
        <f t="shared" si="1"/>
        <v>718.06611424420987</v>
      </c>
      <c r="F28" s="126">
        <f t="shared" si="2"/>
        <v>2413.8929368333334</v>
      </c>
      <c r="G28" s="128">
        <f t="shared" si="8"/>
        <v>59.838842853684156</v>
      </c>
      <c r="H28" s="64">
        <f>'L4'!$H$10</f>
        <v>1609.3</v>
      </c>
      <c r="I28" s="64">
        <f>GEW!$E$12+($F28-GEW!$E$12)*SUM(Fasering!$D$5)</f>
        <v>1716.7792493333334</v>
      </c>
      <c r="J28" s="64">
        <f>GEW!$E$12+($F28-GEW!$E$12)*SUM(Fasering!$D$5:$D$6)</f>
        <v>1897.0275384853642</v>
      </c>
      <c r="K28" s="64">
        <f>GEW!$E$12+($F28-GEW!$E$12)*SUM(Fasering!$D$5:$D$7)</f>
        <v>2000.447115843376</v>
      </c>
      <c r="L28" s="64">
        <f>GEW!$E$12+($F28-GEW!$E$12)*SUM(Fasering!$D$5:$D$8)</f>
        <v>2103.8666932013875</v>
      </c>
      <c r="M28" s="64">
        <f>GEW!$E$12+($F28-GEW!$E$12)*SUM(Fasering!$D$5:$D$9)</f>
        <v>2207.2862705593993</v>
      </c>
      <c r="N28" s="64">
        <f>GEW!$E$12+($F28-GEW!$E$12)*SUM(Fasering!$D$5:$D$10)</f>
        <v>2310.4733594753216</v>
      </c>
      <c r="O28" s="77">
        <f>GEW!$E$12+($F28-GEW!$E$12)*SUM(Fasering!$D$5:$D$11)</f>
        <v>2413.8929368333334</v>
      </c>
      <c r="P28" s="126">
        <f t="shared" si="3"/>
        <v>29.096735333333303</v>
      </c>
      <c r="Q28" s="128">
        <f t="shared" si="4"/>
        <v>0.72128922811740492</v>
      </c>
      <c r="R28" s="46">
        <f>$P28*SUM(Fasering!$D$5)</f>
        <v>0</v>
      </c>
      <c r="S28" s="46">
        <f>$P28*SUM(Fasering!$D$5:$D$6)</f>
        <v>7.5233593283057907</v>
      </c>
      <c r="T28" s="46">
        <f>$P28*SUM(Fasering!$D$5:$D$7)</f>
        <v>11.839975290133763</v>
      </c>
      <c r="U28" s="46">
        <f>$P28*SUM(Fasering!$D$5:$D$8)</f>
        <v>16.156591251961736</v>
      </c>
      <c r="V28" s="46">
        <f>$P28*SUM(Fasering!$D$5:$D$9)</f>
        <v>20.47320721378971</v>
      </c>
      <c r="W28" s="46">
        <f>$P28*SUM(Fasering!$D$5:$D$10)</f>
        <v>24.780119371505332</v>
      </c>
      <c r="X28" s="76">
        <f>$P28*SUM(Fasering!$D$5:$D$11)</f>
        <v>29.096735333333303</v>
      </c>
      <c r="Y28" s="126">
        <f t="shared" si="5"/>
        <v>4.9745144999999695</v>
      </c>
      <c r="Z28" s="128">
        <f t="shared" si="6"/>
        <v>0.1233149933440581</v>
      </c>
      <c r="AA28" s="75">
        <f>$Y28*SUM(Fasering!$D$5)</f>
        <v>0</v>
      </c>
      <c r="AB28" s="46">
        <f>$Y28*SUM(Fasering!$D$5:$D$6)</f>
        <v>1.2862288376556434</v>
      </c>
      <c r="AC28" s="46">
        <f>$Y28*SUM(Fasering!$D$5:$D$7)</f>
        <v>2.0242177717078071</v>
      </c>
      <c r="AD28" s="46">
        <f>$Y28*SUM(Fasering!$D$5:$D$8)</f>
        <v>2.7622067057599704</v>
      </c>
      <c r="AE28" s="46">
        <f>$Y28*SUM(Fasering!$D$5:$D$9)</f>
        <v>3.5001956398121341</v>
      </c>
      <c r="AF28" s="46">
        <f>$Y28*SUM(Fasering!$D$5:$D$10)</f>
        <v>4.2365255659478063</v>
      </c>
      <c r="AG28" s="76">
        <f>$Y28*SUM(Fasering!$D$5:$D$11)</f>
        <v>4.9745144999999695</v>
      </c>
      <c r="AH28" s="5">
        <f>($AK$6+(I28+R28)*12*7.57%)*SUM(Fasering!$D$5)</f>
        <v>0</v>
      </c>
      <c r="AI28" s="9">
        <f>($AK$6+(J28+S28)*12*7.57%)*SUM(Fasering!$D$5:$D$6)</f>
        <v>480.58045057065408</v>
      </c>
      <c r="AJ28" s="9">
        <f>($AK$6+(K28+T28)*12*7.57%)*SUM(Fasering!$D$5:$D$7)</f>
        <v>796.14317748319706</v>
      </c>
      <c r="AK28" s="9">
        <f>($AK$6+(L28+U28)*12*7.57%)*SUM(Fasering!$D$5:$D$8)</f>
        <v>1140.7439843190673</v>
      </c>
      <c r="AL28" s="9">
        <f>($AK$6+(M28+V28)*12*7.57%)*SUM(Fasering!$D$5:$D$9)</f>
        <v>1514.3828710782643</v>
      </c>
      <c r="AM28" s="9">
        <f>($AK$6+(N28+W28)*12*7.57%)*SUM(Fasering!$D$5:$D$10)</f>
        <v>1916.12204953999</v>
      </c>
      <c r="AN28" s="87">
        <f>($AK$6+(O28+X28)*12*7.57%)*SUM(Fasering!$D$5:$D$11)</f>
        <v>2347.7718181962005</v>
      </c>
      <c r="AO28" s="5">
        <f>($AK$6+(I28+AA28)*12*7.57%)*SUM(Fasering!$D$5)</f>
        <v>0</v>
      </c>
      <c r="AP28" s="9">
        <f>($AK$6+(J28+AB28)*12*7.57%)*SUM(Fasering!$D$5:$D$6)</f>
        <v>479.11547798713525</v>
      </c>
      <c r="AQ28" s="9">
        <f>($AK$6+(K28+AC28)*12*7.57%)*SUM(Fasering!$D$5:$D$7)</f>
        <v>792.51484163871771</v>
      </c>
      <c r="AR28" s="9">
        <f>($AK$6+(L28+AD28)*12*7.57%)*SUM(Fasering!$D$5:$D$8)</f>
        <v>1133.9877397396672</v>
      </c>
      <c r="AS28" s="9">
        <f>($AK$6+(M28+AE28)*12*7.57%)*SUM(Fasering!$D$5:$D$9)</f>
        <v>1503.5341722899836</v>
      </c>
      <c r="AT28" s="9">
        <f>($AK$6+(N28+AF28)*12*7.57%)*SUM(Fasering!$D$5:$D$10)</f>
        <v>1900.2288009820732</v>
      </c>
      <c r="AU28" s="87">
        <f>($AK$6+(O28+AG28)*12*7.57%)*SUM(Fasering!$D$5:$D$11)</f>
        <v>2325.8591927912003</v>
      </c>
    </row>
    <row r="29" spans="1:47" x14ac:dyDescent="0.3">
      <c r="A29" s="33">
        <f t="shared" si="7"/>
        <v>16</v>
      </c>
      <c r="B29" s="126">
        <v>23757.8</v>
      </c>
      <c r="C29" s="127"/>
      <c r="D29" s="126">
        <f t="shared" si="0"/>
        <v>30129.641959999997</v>
      </c>
      <c r="E29" s="128">
        <f t="shared" si="1"/>
        <v>746.8943145620093</v>
      </c>
      <c r="F29" s="126">
        <f t="shared" si="2"/>
        <v>2510.8034966666664</v>
      </c>
      <c r="G29" s="128">
        <f t="shared" si="8"/>
        <v>62.241192880167439</v>
      </c>
      <c r="H29" s="64">
        <f>'L4'!$H$10</f>
        <v>1609.3</v>
      </c>
      <c r="I29" s="64">
        <f>GEW!$E$12+($F29-GEW!$E$12)*SUM(Fasering!$D$5)</f>
        <v>1716.7792493333334</v>
      </c>
      <c r="J29" s="64">
        <f>GEW!$E$12+($F29-GEW!$E$12)*SUM(Fasering!$D$5:$D$6)</f>
        <v>1922.0850906808571</v>
      </c>
      <c r="K29" s="64">
        <f>GEW!$E$12+($F29-GEW!$E$12)*SUM(Fasering!$D$5:$D$7)</f>
        <v>2039.8817335293404</v>
      </c>
      <c r="L29" s="64">
        <f>GEW!$E$12+($F29-GEW!$E$12)*SUM(Fasering!$D$5:$D$8)</f>
        <v>2157.678376377824</v>
      </c>
      <c r="M29" s="64">
        <f>GEW!$E$12+($F29-GEW!$E$12)*SUM(Fasering!$D$5:$D$9)</f>
        <v>2275.4750192263073</v>
      </c>
      <c r="N29" s="64">
        <f>GEW!$E$12+($F29-GEW!$E$12)*SUM(Fasering!$D$5:$D$10)</f>
        <v>2393.0068538181831</v>
      </c>
      <c r="O29" s="77">
        <f>GEW!$E$12+($F29-GEW!$E$12)*SUM(Fasering!$D$5:$D$11)</f>
        <v>2510.8034966666664</v>
      </c>
      <c r="P29" s="126">
        <f t="shared" si="3"/>
        <v>0</v>
      </c>
      <c r="Q29" s="128">
        <f t="shared" si="4"/>
        <v>0</v>
      </c>
      <c r="R29" s="46">
        <f>$P29*SUM(Fasering!$D$5)</f>
        <v>0</v>
      </c>
      <c r="S29" s="46">
        <f>$P29*SUM(Fasering!$D$5:$D$6)</f>
        <v>0</v>
      </c>
      <c r="T29" s="46">
        <f>$P29*SUM(Fasering!$D$5:$D$7)</f>
        <v>0</v>
      </c>
      <c r="U29" s="46">
        <f>$P29*SUM(Fasering!$D$5:$D$8)</f>
        <v>0</v>
      </c>
      <c r="V29" s="46">
        <f>$P29*SUM(Fasering!$D$5:$D$9)</f>
        <v>0</v>
      </c>
      <c r="W29" s="46">
        <f>$P29*SUM(Fasering!$D$5:$D$10)</f>
        <v>0</v>
      </c>
      <c r="X29" s="76">
        <f>$P29*SUM(Fasering!$D$5:$D$11)</f>
        <v>0</v>
      </c>
      <c r="Y29" s="126">
        <f t="shared" si="5"/>
        <v>0</v>
      </c>
      <c r="Z29" s="128">
        <f t="shared" si="6"/>
        <v>0</v>
      </c>
      <c r="AA29" s="75">
        <f>$Y29*SUM(Fasering!$D$5)</f>
        <v>0</v>
      </c>
      <c r="AB29" s="46">
        <f>$Y29*SUM(Fasering!$D$5:$D$6)</f>
        <v>0</v>
      </c>
      <c r="AC29" s="46">
        <f>$Y29*SUM(Fasering!$D$5:$D$7)</f>
        <v>0</v>
      </c>
      <c r="AD29" s="46">
        <f>$Y29*SUM(Fasering!$D$5:$D$8)</f>
        <v>0</v>
      </c>
      <c r="AE29" s="46">
        <f>$Y29*SUM(Fasering!$D$5:$D$9)</f>
        <v>0</v>
      </c>
      <c r="AF29" s="46">
        <f>$Y29*SUM(Fasering!$D$5:$D$10)</f>
        <v>0</v>
      </c>
      <c r="AG29" s="76">
        <f>$Y29*SUM(Fasering!$D$5:$D$11)</f>
        <v>0</v>
      </c>
      <c r="AH29" s="5">
        <f>($AK$6+(I29+R29)*12*7.57%)*SUM(Fasering!$D$5)</f>
        <v>0</v>
      </c>
      <c r="AI29" s="9">
        <f>($AK$6+(J29+S29)*12*7.57%)*SUM(Fasering!$D$5:$D$6)</f>
        <v>484.69886878606042</v>
      </c>
      <c r="AJ29" s="9">
        <f>($AK$6+(K29+T29)*12*7.57%)*SUM(Fasering!$D$5:$D$7)</f>
        <v>806.34337139919739</v>
      </c>
      <c r="AK29" s="9">
        <f>($AK$6+(L29+U29)*12*7.57%)*SUM(Fasering!$D$5:$D$8)</f>
        <v>1159.7375416433326</v>
      </c>
      <c r="AL29" s="9">
        <f>($AK$6+(M29+V29)*12*7.57%)*SUM(Fasering!$D$5:$D$9)</f>
        <v>1544.8813795184658</v>
      </c>
      <c r="AM29" s="9">
        <f>($AK$6+(N29+W29)*12*7.57%)*SUM(Fasering!$D$5:$D$10)</f>
        <v>1960.8020968659857</v>
      </c>
      <c r="AN29" s="87">
        <f>($AK$6+(O29+X29)*12*7.57%)*SUM(Fasering!$D$5:$D$11)</f>
        <v>2409.3738963719998</v>
      </c>
      <c r="AO29" s="5">
        <f>($AK$6+(I29+AA29)*12*7.57%)*SUM(Fasering!$D$5)</f>
        <v>0</v>
      </c>
      <c r="AP29" s="9">
        <f>($AK$6+(J29+AB29)*12*7.57%)*SUM(Fasering!$D$5:$D$6)</f>
        <v>484.69886878606042</v>
      </c>
      <c r="AQ29" s="9">
        <f>($AK$6+(K29+AC29)*12*7.57%)*SUM(Fasering!$D$5:$D$7)</f>
        <v>806.34337139919739</v>
      </c>
      <c r="AR29" s="9">
        <f>($AK$6+(L29+AD29)*12*7.57%)*SUM(Fasering!$D$5:$D$8)</f>
        <v>1159.7375416433326</v>
      </c>
      <c r="AS29" s="9">
        <f>($AK$6+(M29+AE29)*12*7.57%)*SUM(Fasering!$D$5:$D$9)</f>
        <v>1544.8813795184658</v>
      </c>
      <c r="AT29" s="9">
        <f>($AK$6+(N29+AF29)*12*7.57%)*SUM(Fasering!$D$5:$D$10)</f>
        <v>1960.8020968659857</v>
      </c>
      <c r="AU29" s="87">
        <f>($AK$6+(O29+AG29)*12*7.57%)*SUM(Fasering!$D$5:$D$11)</f>
        <v>2409.3738963719998</v>
      </c>
    </row>
    <row r="30" spans="1:47" x14ac:dyDescent="0.3">
      <c r="A30" s="33">
        <f t="shared" si="7"/>
        <v>17</v>
      </c>
      <c r="B30" s="126">
        <v>23757.8</v>
      </c>
      <c r="C30" s="127"/>
      <c r="D30" s="126">
        <f t="shared" si="0"/>
        <v>30129.641959999997</v>
      </c>
      <c r="E30" s="128">
        <f t="shared" si="1"/>
        <v>746.8943145620093</v>
      </c>
      <c r="F30" s="126">
        <f t="shared" si="2"/>
        <v>2510.8034966666664</v>
      </c>
      <c r="G30" s="128">
        <f t="shared" si="8"/>
        <v>62.241192880167439</v>
      </c>
      <c r="H30" s="64">
        <f>'L4'!$H$10</f>
        <v>1609.3</v>
      </c>
      <c r="I30" s="64">
        <f>GEW!$E$12+($F30-GEW!$E$12)*SUM(Fasering!$D$5)</f>
        <v>1716.7792493333334</v>
      </c>
      <c r="J30" s="64">
        <f>GEW!$E$12+($F30-GEW!$E$12)*SUM(Fasering!$D$5:$D$6)</f>
        <v>1922.0850906808571</v>
      </c>
      <c r="K30" s="64">
        <f>GEW!$E$12+($F30-GEW!$E$12)*SUM(Fasering!$D$5:$D$7)</f>
        <v>2039.8817335293404</v>
      </c>
      <c r="L30" s="64">
        <f>GEW!$E$12+($F30-GEW!$E$12)*SUM(Fasering!$D$5:$D$8)</f>
        <v>2157.678376377824</v>
      </c>
      <c r="M30" s="64">
        <f>GEW!$E$12+($F30-GEW!$E$12)*SUM(Fasering!$D$5:$D$9)</f>
        <v>2275.4750192263073</v>
      </c>
      <c r="N30" s="64">
        <f>GEW!$E$12+($F30-GEW!$E$12)*SUM(Fasering!$D$5:$D$10)</f>
        <v>2393.0068538181831</v>
      </c>
      <c r="O30" s="77">
        <f>GEW!$E$12+($F30-GEW!$E$12)*SUM(Fasering!$D$5:$D$11)</f>
        <v>2510.8034966666664</v>
      </c>
      <c r="P30" s="126">
        <f t="shared" si="3"/>
        <v>0</v>
      </c>
      <c r="Q30" s="128">
        <f t="shared" si="4"/>
        <v>0</v>
      </c>
      <c r="R30" s="46">
        <f>$P30*SUM(Fasering!$D$5)</f>
        <v>0</v>
      </c>
      <c r="S30" s="46">
        <f>$P30*SUM(Fasering!$D$5:$D$6)</f>
        <v>0</v>
      </c>
      <c r="T30" s="46">
        <f>$P30*SUM(Fasering!$D$5:$D$7)</f>
        <v>0</v>
      </c>
      <c r="U30" s="46">
        <f>$P30*SUM(Fasering!$D$5:$D$8)</f>
        <v>0</v>
      </c>
      <c r="V30" s="46">
        <f>$P30*SUM(Fasering!$D$5:$D$9)</f>
        <v>0</v>
      </c>
      <c r="W30" s="46">
        <f>$P30*SUM(Fasering!$D$5:$D$10)</f>
        <v>0</v>
      </c>
      <c r="X30" s="76">
        <f>$P30*SUM(Fasering!$D$5:$D$11)</f>
        <v>0</v>
      </c>
      <c r="Y30" s="126">
        <f t="shared" si="5"/>
        <v>0</v>
      </c>
      <c r="Z30" s="128">
        <f t="shared" si="6"/>
        <v>0</v>
      </c>
      <c r="AA30" s="75">
        <f>$Y30*SUM(Fasering!$D$5)</f>
        <v>0</v>
      </c>
      <c r="AB30" s="46">
        <f>$Y30*SUM(Fasering!$D$5:$D$6)</f>
        <v>0</v>
      </c>
      <c r="AC30" s="46">
        <f>$Y30*SUM(Fasering!$D$5:$D$7)</f>
        <v>0</v>
      </c>
      <c r="AD30" s="46">
        <f>$Y30*SUM(Fasering!$D$5:$D$8)</f>
        <v>0</v>
      </c>
      <c r="AE30" s="46">
        <f>$Y30*SUM(Fasering!$D$5:$D$9)</f>
        <v>0</v>
      </c>
      <c r="AF30" s="46">
        <f>$Y30*SUM(Fasering!$D$5:$D$10)</f>
        <v>0</v>
      </c>
      <c r="AG30" s="76">
        <f>$Y30*SUM(Fasering!$D$5:$D$11)</f>
        <v>0</v>
      </c>
      <c r="AH30" s="5">
        <f>($AK$6+(I30+R30)*12*7.57%)*SUM(Fasering!$D$5)</f>
        <v>0</v>
      </c>
      <c r="AI30" s="9">
        <f>($AK$6+(J30+S30)*12*7.57%)*SUM(Fasering!$D$5:$D$6)</f>
        <v>484.69886878606042</v>
      </c>
      <c r="AJ30" s="9">
        <f>($AK$6+(K30+T30)*12*7.57%)*SUM(Fasering!$D$5:$D$7)</f>
        <v>806.34337139919739</v>
      </c>
      <c r="AK30" s="9">
        <f>($AK$6+(L30+U30)*12*7.57%)*SUM(Fasering!$D$5:$D$8)</f>
        <v>1159.7375416433326</v>
      </c>
      <c r="AL30" s="9">
        <f>($AK$6+(M30+V30)*12*7.57%)*SUM(Fasering!$D$5:$D$9)</f>
        <v>1544.8813795184658</v>
      </c>
      <c r="AM30" s="9">
        <f>($AK$6+(N30+W30)*12*7.57%)*SUM(Fasering!$D$5:$D$10)</f>
        <v>1960.8020968659857</v>
      </c>
      <c r="AN30" s="87">
        <f>($AK$6+(O30+X30)*12*7.57%)*SUM(Fasering!$D$5:$D$11)</f>
        <v>2409.3738963719998</v>
      </c>
      <c r="AO30" s="5">
        <f>($AK$6+(I30+AA30)*12*7.57%)*SUM(Fasering!$D$5)</f>
        <v>0</v>
      </c>
      <c r="AP30" s="9">
        <f>($AK$6+(J30+AB30)*12*7.57%)*SUM(Fasering!$D$5:$D$6)</f>
        <v>484.69886878606042</v>
      </c>
      <c r="AQ30" s="9">
        <f>($AK$6+(K30+AC30)*12*7.57%)*SUM(Fasering!$D$5:$D$7)</f>
        <v>806.34337139919739</v>
      </c>
      <c r="AR30" s="9">
        <f>($AK$6+(L30+AD30)*12*7.57%)*SUM(Fasering!$D$5:$D$8)</f>
        <v>1159.7375416433326</v>
      </c>
      <c r="AS30" s="9">
        <f>($AK$6+(M30+AE30)*12*7.57%)*SUM(Fasering!$D$5:$D$9)</f>
        <v>1544.8813795184658</v>
      </c>
      <c r="AT30" s="9">
        <f>($AK$6+(N30+AF30)*12*7.57%)*SUM(Fasering!$D$5:$D$10)</f>
        <v>1960.8020968659857</v>
      </c>
      <c r="AU30" s="87">
        <f>($AK$6+(O30+AG30)*12*7.57%)*SUM(Fasering!$D$5:$D$11)</f>
        <v>2409.3738963719998</v>
      </c>
    </row>
    <row r="31" spans="1:47" x14ac:dyDescent="0.3">
      <c r="A31" s="33">
        <f t="shared" si="7"/>
        <v>18</v>
      </c>
      <c r="B31" s="126">
        <v>24674.75</v>
      </c>
      <c r="C31" s="127"/>
      <c r="D31" s="126">
        <f t="shared" si="0"/>
        <v>31292.517950000001</v>
      </c>
      <c r="E31" s="128">
        <f t="shared" si="1"/>
        <v>775.72125736553642</v>
      </c>
      <c r="F31" s="126">
        <f t="shared" si="2"/>
        <v>2607.7098291666666</v>
      </c>
      <c r="G31" s="128">
        <f t="shared" si="8"/>
        <v>64.643438113794701</v>
      </c>
      <c r="H31" s="64">
        <f>'L4'!$H$10</f>
        <v>1609.3</v>
      </c>
      <c r="I31" s="64">
        <f>GEW!$E$12+($F31-GEW!$E$12)*SUM(Fasering!$D$5)</f>
        <v>1716.7792493333334</v>
      </c>
      <c r="J31" s="64">
        <f>GEW!$E$12+($F31-GEW!$E$12)*SUM(Fasering!$D$5:$D$6)</f>
        <v>1947.141549841434</v>
      </c>
      <c r="K31" s="64">
        <f>GEW!$E$12+($F31-GEW!$E$12)*SUM(Fasering!$D$5:$D$7)</f>
        <v>2079.314631038741</v>
      </c>
      <c r="L31" s="64">
        <f>GEW!$E$12+($F31-GEW!$E$12)*SUM(Fasering!$D$5:$D$8)</f>
        <v>2211.4877122360481</v>
      </c>
      <c r="M31" s="64">
        <f>GEW!$E$12+($F31-GEW!$E$12)*SUM(Fasering!$D$5:$D$9)</f>
        <v>2343.6607934333551</v>
      </c>
      <c r="N31" s="64">
        <f>GEW!$E$12+($F31-GEW!$E$12)*SUM(Fasering!$D$5:$D$10)</f>
        <v>2475.5367479693596</v>
      </c>
      <c r="O31" s="77">
        <f>GEW!$E$12+($F31-GEW!$E$12)*SUM(Fasering!$D$5:$D$11)</f>
        <v>2607.7098291666666</v>
      </c>
      <c r="P31" s="126">
        <f t="shared" si="3"/>
        <v>0</v>
      </c>
      <c r="Q31" s="128">
        <f t="shared" si="4"/>
        <v>0</v>
      </c>
      <c r="R31" s="46">
        <f>$P31*SUM(Fasering!$D$5)</f>
        <v>0</v>
      </c>
      <c r="S31" s="46">
        <f>$P31*SUM(Fasering!$D$5:$D$6)</f>
        <v>0</v>
      </c>
      <c r="T31" s="46">
        <f>$P31*SUM(Fasering!$D$5:$D$7)</f>
        <v>0</v>
      </c>
      <c r="U31" s="46">
        <f>$P31*SUM(Fasering!$D$5:$D$8)</f>
        <v>0</v>
      </c>
      <c r="V31" s="46">
        <f>$P31*SUM(Fasering!$D$5:$D$9)</f>
        <v>0</v>
      </c>
      <c r="W31" s="46">
        <f>$P31*SUM(Fasering!$D$5:$D$10)</f>
        <v>0</v>
      </c>
      <c r="X31" s="76">
        <f>$P31*SUM(Fasering!$D$5:$D$11)</f>
        <v>0</v>
      </c>
      <c r="Y31" s="126">
        <f t="shared" si="5"/>
        <v>0</v>
      </c>
      <c r="Z31" s="128">
        <f t="shared" si="6"/>
        <v>0</v>
      </c>
      <c r="AA31" s="75">
        <f>$Y31*SUM(Fasering!$D$5)</f>
        <v>0</v>
      </c>
      <c r="AB31" s="46">
        <f>$Y31*SUM(Fasering!$D$5:$D$6)</f>
        <v>0</v>
      </c>
      <c r="AC31" s="46">
        <f>$Y31*SUM(Fasering!$D$5:$D$7)</f>
        <v>0</v>
      </c>
      <c r="AD31" s="46">
        <f>$Y31*SUM(Fasering!$D$5:$D$8)</f>
        <v>0</v>
      </c>
      <c r="AE31" s="46">
        <f>$Y31*SUM(Fasering!$D$5:$D$9)</f>
        <v>0</v>
      </c>
      <c r="AF31" s="46">
        <f>$Y31*SUM(Fasering!$D$5:$D$10)</f>
        <v>0</v>
      </c>
      <c r="AG31" s="76">
        <f>$Y31*SUM(Fasering!$D$5:$D$11)</f>
        <v>0</v>
      </c>
      <c r="AH31" s="5">
        <f>($AK$6+(I31+R31)*12*7.57%)*SUM(Fasering!$D$5)</f>
        <v>0</v>
      </c>
      <c r="AI31" s="9">
        <f>($AK$6+(J31+S31)*12*7.57%)*SUM(Fasering!$D$5:$D$6)</f>
        <v>490.58411132913869</v>
      </c>
      <c r="AJ31" s="9">
        <f>($AK$6+(K31+T31)*12*7.57%)*SUM(Fasering!$D$5:$D$7)</f>
        <v>820.91950525503694</v>
      </c>
      <c r="AK31" s="9">
        <f>($AK$6+(L31+U31)*12*7.57%)*SUM(Fasering!$D$5:$D$8)</f>
        <v>1186.8794407324049</v>
      </c>
      <c r="AL31" s="9">
        <f>($AK$6+(M31+V31)*12*7.57%)*SUM(Fasering!$D$5:$D$9)</f>
        <v>1588.4639177612426</v>
      </c>
      <c r="AM31" s="9">
        <f>($AK$6+(N31+W31)*12*7.57%)*SUM(Fasering!$D$5:$D$10)</f>
        <v>2024.6501330770786</v>
      </c>
      <c r="AN31" s="87">
        <f>($AK$6+(O31+X31)*12*7.57%)*SUM(Fasering!$D$5:$D$11)</f>
        <v>2497.4036088150001</v>
      </c>
      <c r="AO31" s="5">
        <f>($AK$6+(I31+AA31)*12*7.57%)*SUM(Fasering!$D$5)</f>
        <v>0</v>
      </c>
      <c r="AP31" s="9">
        <f>($AK$6+(J31+AB31)*12*7.57%)*SUM(Fasering!$D$5:$D$6)</f>
        <v>490.58411132913869</v>
      </c>
      <c r="AQ31" s="9">
        <f>($AK$6+(K31+AC31)*12*7.57%)*SUM(Fasering!$D$5:$D$7)</f>
        <v>820.91950525503694</v>
      </c>
      <c r="AR31" s="9">
        <f>($AK$6+(L31+AD31)*12*7.57%)*SUM(Fasering!$D$5:$D$8)</f>
        <v>1186.8794407324049</v>
      </c>
      <c r="AS31" s="9">
        <f>($AK$6+(M31+AE31)*12*7.57%)*SUM(Fasering!$D$5:$D$9)</f>
        <v>1588.4639177612426</v>
      </c>
      <c r="AT31" s="9">
        <f>($AK$6+(N31+AF31)*12*7.57%)*SUM(Fasering!$D$5:$D$10)</f>
        <v>2024.6501330770786</v>
      </c>
      <c r="AU31" s="87">
        <f>($AK$6+(O31+AG31)*12*7.57%)*SUM(Fasering!$D$5:$D$11)</f>
        <v>2497.4036088150001</v>
      </c>
    </row>
    <row r="32" spans="1:47" x14ac:dyDescent="0.3">
      <c r="A32" s="33">
        <f t="shared" si="7"/>
        <v>19</v>
      </c>
      <c r="B32" s="126">
        <v>24674.75</v>
      </c>
      <c r="C32" s="127"/>
      <c r="D32" s="126">
        <f t="shared" si="0"/>
        <v>31292.517950000001</v>
      </c>
      <c r="E32" s="128">
        <f t="shared" si="1"/>
        <v>775.72125736553642</v>
      </c>
      <c r="F32" s="126">
        <f t="shared" si="2"/>
        <v>2607.7098291666666</v>
      </c>
      <c r="G32" s="128">
        <f t="shared" si="8"/>
        <v>64.643438113794701</v>
      </c>
      <c r="H32" s="64">
        <f>'L4'!$H$10</f>
        <v>1609.3</v>
      </c>
      <c r="I32" s="64">
        <f>GEW!$E$12+($F32-GEW!$E$12)*SUM(Fasering!$D$5)</f>
        <v>1716.7792493333334</v>
      </c>
      <c r="J32" s="64">
        <f>GEW!$E$12+($F32-GEW!$E$12)*SUM(Fasering!$D$5:$D$6)</f>
        <v>1947.141549841434</v>
      </c>
      <c r="K32" s="64">
        <f>GEW!$E$12+($F32-GEW!$E$12)*SUM(Fasering!$D$5:$D$7)</f>
        <v>2079.314631038741</v>
      </c>
      <c r="L32" s="64">
        <f>GEW!$E$12+($F32-GEW!$E$12)*SUM(Fasering!$D$5:$D$8)</f>
        <v>2211.4877122360481</v>
      </c>
      <c r="M32" s="64">
        <f>GEW!$E$12+($F32-GEW!$E$12)*SUM(Fasering!$D$5:$D$9)</f>
        <v>2343.6607934333551</v>
      </c>
      <c r="N32" s="64">
        <f>GEW!$E$12+($F32-GEW!$E$12)*SUM(Fasering!$D$5:$D$10)</f>
        <v>2475.5367479693596</v>
      </c>
      <c r="O32" s="77">
        <f>GEW!$E$12+($F32-GEW!$E$12)*SUM(Fasering!$D$5:$D$11)</f>
        <v>2607.7098291666666</v>
      </c>
      <c r="P32" s="126">
        <f t="shared" si="3"/>
        <v>0</v>
      </c>
      <c r="Q32" s="128">
        <f t="shared" si="4"/>
        <v>0</v>
      </c>
      <c r="R32" s="46">
        <f>$P32*SUM(Fasering!$D$5)</f>
        <v>0</v>
      </c>
      <c r="S32" s="46">
        <f>$P32*SUM(Fasering!$D$5:$D$6)</f>
        <v>0</v>
      </c>
      <c r="T32" s="46">
        <f>$P32*SUM(Fasering!$D$5:$D$7)</f>
        <v>0</v>
      </c>
      <c r="U32" s="46">
        <f>$P32*SUM(Fasering!$D$5:$D$8)</f>
        <v>0</v>
      </c>
      <c r="V32" s="46">
        <f>$P32*SUM(Fasering!$D$5:$D$9)</f>
        <v>0</v>
      </c>
      <c r="W32" s="46">
        <f>$P32*SUM(Fasering!$D$5:$D$10)</f>
        <v>0</v>
      </c>
      <c r="X32" s="76">
        <f>$P32*SUM(Fasering!$D$5:$D$11)</f>
        <v>0</v>
      </c>
      <c r="Y32" s="126">
        <f t="shared" si="5"/>
        <v>0</v>
      </c>
      <c r="Z32" s="128">
        <f t="shared" si="6"/>
        <v>0</v>
      </c>
      <c r="AA32" s="75">
        <f>$Y32*SUM(Fasering!$D$5)</f>
        <v>0</v>
      </c>
      <c r="AB32" s="46">
        <f>$Y32*SUM(Fasering!$D$5:$D$6)</f>
        <v>0</v>
      </c>
      <c r="AC32" s="46">
        <f>$Y32*SUM(Fasering!$D$5:$D$7)</f>
        <v>0</v>
      </c>
      <c r="AD32" s="46">
        <f>$Y32*SUM(Fasering!$D$5:$D$8)</f>
        <v>0</v>
      </c>
      <c r="AE32" s="46">
        <f>$Y32*SUM(Fasering!$D$5:$D$9)</f>
        <v>0</v>
      </c>
      <c r="AF32" s="46">
        <f>$Y32*SUM(Fasering!$D$5:$D$10)</f>
        <v>0</v>
      </c>
      <c r="AG32" s="76">
        <f>$Y32*SUM(Fasering!$D$5:$D$11)</f>
        <v>0</v>
      </c>
      <c r="AH32" s="5">
        <f>($AK$6+(I32+R32)*12*7.57%)*SUM(Fasering!$D$5)</f>
        <v>0</v>
      </c>
      <c r="AI32" s="9">
        <f>($AK$6+(J32+S32)*12*7.57%)*SUM(Fasering!$D$5:$D$6)</f>
        <v>490.58411132913869</v>
      </c>
      <c r="AJ32" s="9">
        <f>($AK$6+(K32+T32)*12*7.57%)*SUM(Fasering!$D$5:$D$7)</f>
        <v>820.91950525503694</v>
      </c>
      <c r="AK32" s="9">
        <f>($AK$6+(L32+U32)*12*7.57%)*SUM(Fasering!$D$5:$D$8)</f>
        <v>1186.8794407324049</v>
      </c>
      <c r="AL32" s="9">
        <f>($AK$6+(M32+V32)*12*7.57%)*SUM(Fasering!$D$5:$D$9)</f>
        <v>1588.4639177612426</v>
      </c>
      <c r="AM32" s="9">
        <f>($AK$6+(N32+W32)*12*7.57%)*SUM(Fasering!$D$5:$D$10)</f>
        <v>2024.6501330770786</v>
      </c>
      <c r="AN32" s="87">
        <f>($AK$6+(O32+X32)*12*7.57%)*SUM(Fasering!$D$5:$D$11)</f>
        <v>2497.4036088150001</v>
      </c>
      <c r="AO32" s="5">
        <f>($AK$6+(I32+AA32)*12*7.57%)*SUM(Fasering!$D$5)</f>
        <v>0</v>
      </c>
      <c r="AP32" s="9">
        <f>($AK$6+(J32+AB32)*12*7.57%)*SUM(Fasering!$D$5:$D$6)</f>
        <v>490.58411132913869</v>
      </c>
      <c r="AQ32" s="9">
        <f>($AK$6+(K32+AC32)*12*7.57%)*SUM(Fasering!$D$5:$D$7)</f>
        <v>820.91950525503694</v>
      </c>
      <c r="AR32" s="9">
        <f>($AK$6+(L32+AD32)*12*7.57%)*SUM(Fasering!$D$5:$D$8)</f>
        <v>1186.8794407324049</v>
      </c>
      <c r="AS32" s="9">
        <f>($AK$6+(M32+AE32)*12*7.57%)*SUM(Fasering!$D$5:$D$9)</f>
        <v>1588.4639177612426</v>
      </c>
      <c r="AT32" s="9">
        <f>($AK$6+(N32+AF32)*12*7.57%)*SUM(Fasering!$D$5:$D$10)</f>
        <v>2024.6501330770786</v>
      </c>
      <c r="AU32" s="87">
        <f>($AK$6+(O32+AG32)*12*7.57%)*SUM(Fasering!$D$5:$D$11)</f>
        <v>2497.4036088150001</v>
      </c>
    </row>
    <row r="33" spans="1:47" x14ac:dyDescent="0.3">
      <c r="A33" s="33">
        <f t="shared" si="7"/>
        <v>20</v>
      </c>
      <c r="B33" s="126">
        <v>25591.74</v>
      </c>
      <c r="C33" s="127"/>
      <c r="D33" s="126">
        <f t="shared" si="0"/>
        <v>32455.444668</v>
      </c>
      <c r="E33" s="128">
        <f t="shared" si="1"/>
        <v>804.54945768333585</v>
      </c>
      <c r="F33" s="126">
        <f t="shared" si="2"/>
        <v>2704.6203890000002</v>
      </c>
      <c r="G33" s="128">
        <f t="shared" si="8"/>
        <v>67.045788140277992</v>
      </c>
      <c r="H33" s="64">
        <f>'L4'!$H$10</f>
        <v>1609.3</v>
      </c>
      <c r="I33" s="64">
        <f>GEW!$E$12+($F33-GEW!$E$12)*SUM(Fasering!$D$5)</f>
        <v>1716.7792493333334</v>
      </c>
      <c r="J33" s="64">
        <f>GEW!$E$12+($F33-GEW!$E$12)*SUM(Fasering!$D$5:$D$6)</f>
        <v>1972.1991020369269</v>
      </c>
      <c r="K33" s="64">
        <f>GEW!$E$12+($F33-GEW!$E$12)*SUM(Fasering!$D$5:$D$7)</f>
        <v>2118.7492487247059</v>
      </c>
      <c r="L33" s="64">
        <f>GEW!$E$12+($F33-GEW!$E$12)*SUM(Fasering!$D$5:$D$8)</f>
        <v>2265.2993954124845</v>
      </c>
      <c r="M33" s="64">
        <f>GEW!$E$12+($F33-GEW!$E$12)*SUM(Fasering!$D$5:$D$9)</f>
        <v>2411.8495421002631</v>
      </c>
      <c r="N33" s="64">
        <f>GEW!$E$12+($F33-GEW!$E$12)*SUM(Fasering!$D$5:$D$10)</f>
        <v>2558.0702423122216</v>
      </c>
      <c r="O33" s="77">
        <f>GEW!$E$12+($F33-GEW!$E$12)*SUM(Fasering!$D$5:$D$11)</f>
        <v>2704.6203890000002</v>
      </c>
      <c r="P33" s="126">
        <f t="shared" si="3"/>
        <v>0</v>
      </c>
      <c r="Q33" s="128">
        <f t="shared" si="4"/>
        <v>0</v>
      </c>
      <c r="R33" s="46">
        <f>$P33*SUM(Fasering!$D$5)</f>
        <v>0</v>
      </c>
      <c r="S33" s="46">
        <f>$P33*SUM(Fasering!$D$5:$D$6)</f>
        <v>0</v>
      </c>
      <c r="T33" s="46">
        <f>$P33*SUM(Fasering!$D$5:$D$7)</f>
        <v>0</v>
      </c>
      <c r="U33" s="46">
        <f>$P33*SUM(Fasering!$D$5:$D$8)</f>
        <v>0</v>
      </c>
      <c r="V33" s="46">
        <f>$P33*SUM(Fasering!$D$5:$D$9)</f>
        <v>0</v>
      </c>
      <c r="W33" s="46">
        <f>$P33*SUM(Fasering!$D$5:$D$10)</f>
        <v>0</v>
      </c>
      <c r="X33" s="76">
        <f>$P33*SUM(Fasering!$D$5:$D$11)</f>
        <v>0</v>
      </c>
      <c r="Y33" s="126">
        <f t="shared" si="5"/>
        <v>0</v>
      </c>
      <c r="Z33" s="128">
        <f t="shared" si="6"/>
        <v>0</v>
      </c>
      <c r="AA33" s="75">
        <f>$Y33*SUM(Fasering!$D$5)</f>
        <v>0</v>
      </c>
      <c r="AB33" s="46">
        <f>$Y33*SUM(Fasering!$D$5:$D$6)</f>
        <v>0</v>
      </c>
      <c r="AC33" s="46">
        <f>$Y33*SUM(Fasering!$D$5:$D$7)</f>
        <v>0</v>
      </c>
      <c r="AD33" s="46">
        <f>$Y33*SUM(Fasering!$D$5:$D$8)</f>
        <v>0</v>
      </c>
      <c r="AE33" s="46">
        <f>$Y33*SUM(Fasering!$D$5:$D$9)</f>
        <v>0</v>
      </c>
      <c r="AF33" s="46">
        <f>$Y33*SUM(Fasering!$D$5:$D$10)</f>
        <v>0</v>
      </c>
      <c r="AG33" s="76">
        <f>$Y33*SUM(Fasering!$D$5:$D$11)</f>
        <v>0</v>
      </c>
      <c r="AH33" s="5">
        <f>($AK$6+(I33+R33)*12*7.57%)*SUM(Fasering!$D$5)</f>
        <v>0</v>
      </c>
      <c r="AI33" s="9">
        <f>($AK$6+(J33+S33)*12*7.57%)*SUM(Fasering!$D$5:$D$6)</f>
        <v>496.46961060344722</v>
      </c>
      <c r="AJ33" s="9">
        <f>($AK$6+(K33+T33)*12*7.57%)*SUM(Fasering!$D$5:$D$7)</f>
        <v>835.49627496381765</v>
      </c>
      <c r="AK33" s="9">
        <f>($AK$6+(L33+U33)*12*7.57%)*SUM(Fasering!$D$5:$D$8)</f>
        <v>1214.0225238292896</v>
      </c>
      <c r="AL33" s="9">
        <f>($AK$6+(M33+V33)*12*7.57%)*SUM(Fasering!$D$5:$D$9)</f>
        <v>1632.0483571998639</v>
      </c>
      <c r="AM33" s="9">
        <f>($AK$6+(N33+W33)*12*7.57%)*SUM(Fasering!$D$5:$D$10)</f>
        <v>2088.5009545234061</v>
      </c>
      <c r="AN33" s="87">
        <f>($AK$6+(O33+X33)*12*7.57%)*SUM(Fasering!$D$5:$D$11)</f>
        <v>2585.4371613676003</v>
      </c>
      <c r="AO33" s="5">
        <f>($AK$6+(I33+AA33)*12*7.57%)*SUM(Fasering!$D$5)</f>
        <v>0</v>
      </c>
      <c r="AP33" s="9">
        <f>($AK$6+(J33+AB33)*12*7.57%)*SUM(Fasering!$D$5:$D$6)</f>
        <v>496.46961060344722</v>
      </c>
      <c r="AQ33" s="9">
        <f>($AK$6+(K33+AC33)*12*7.57%)*SUM(Fasering!$D$5:$D$7)</f>
        <v>835.49627496381765</v>
      </c>
      <c r="AR33" s="9">
        <f>($AK$6+(L33+AD33)*12*7.57%)*SUM(Fasering!$D$5:$D$8)</f>
        <v>1214.0225238292896</v>
      </c>
      <c r="AS33" s="9">
        <f>($AK$6+(M33+AE33)*12*7.57%)*SUM(Fasering!$D$5:$D$9)</f>
        <v>1632.0483571998639</v>
      </c>
      <c r="AT33" s="9">
        <f>($AK$6+(N33+AF33)*12*7.57%)*SUM(Fasering!$D$5:$D$10)</f>
        <v>2088.5009545234061</v>
      </c>
      <c r="AU33" s="87">
        <f>($AK$6+(O33+AG33)*12*7.57%)*SUM(Fasering!$D$5:$D$11)</f>
        <v>2585.4371613676003</v>
      </c>
    </row>
    <row r="34" spans="1:47" x14ac:dyDescent="0.3">
      <c r="A34" s="33">
        <f t="shared" si="7"/>
        <v>21</v>
      </c>
      <c r="B34" s="126">
        <v>25591.74</v>
      </c>
      <c r="C34" s="127"/>
      <c r="D34" s="126">
        <f t="shared" si="0"/>
        <v>32455.444668</v>
      </c>
      <c r="E34" s="128">
        <f t="shared" si="1"/>
        <v>804.54945768333585</v>
      </c>
      <c r="F34" s="126">
        <f t="shared" si="2"/>
        <v>2704.6203890000002</v>
      </c>
      <c r="G34" s="128">
        <f t="shared" si="8"/>
        <v>67.045788140277992</v>
      </c>
      <c r="H34" s="64">
        <f>'L4'!$H$10</f>
        <v>1609.3</v>
      </c>
      <c r="I34" s="64">
        <f>GEW!$E$12+($F34-GEW!$E$12)*SUM(Fasering!$D$5)</f>
        <v>1716.7792493333334</v>
      </c>
      <c r="J34" s="64">
        <f>GEW!$E$12+($F34-GEW!$E$12)*SUM(Fasering!$D$5:$D$6)</f>
        <v>1972.1991020369269</v>
      </c>
      <c r="K34" s="64">
        <f>GEW!$E$12+($F34-GEW!$E$12)*SUM(Fasering!$D$5:$D$7)</f>
        <v>2118.7492487247059</v>
      </c>
      <c r="L34" s="64">
        <f>GEW!$E$12+($F34-GEW!$E$12)*SUM(Fasering!$D$5:$D$8)</f>
        <v>2265.2993954124845</v>
      </c>
      <c r="M34" s="64">
        <f>GEW!$E$12+($F34-GEW!$E$12)*SUM(Fasering!$D$5:$D$9)</f>
        <v>2411.8495421002631</v>
      </c>
      <c r="N34" s="64">
        <f>GEW!$E$12+($F34-GEW!$E$12)*SUM(Fasering!$D$5:$D$10)</f>
        <v>2558.0702423122216</v>
      </c>
      <c r="O34" s="77">
        <f>GEW!$E$12+($F34-GEW!$E$12)*SUM(Fasering!$D$5:$D$11)</f>
        <v>2704.6203890000002</v>
      </c>
      <c r="P34" s="126">
        <f t="shared" si="3"/>
        <v>0</v>
      </c>
      <c r="Q34" s="128">
        <f t="shared" si="4"/>
        <v>0</v>
      </c>
      <c r="R34" s="46">
        <f>$P34*SUM(Fasering!$D$5)</f>
        <v>0</v>
      </c>
      <c r="S34" s="46">
        <f>$P34*SUM(Fasering!$D$5:$D$6)</f>
        <v>0</v>
      </c>
      <c r="T34" s="46">
        <f>$P34*SUM(Fasering!$D$5:$D$7)</f>
        <v>0</v>
      </c>
      <c r="U34" s="46">
        <f>$P34*SUM(Fasering!$D$5:$D$8)</f>
        <v>0</v>
      </c>
      <c r="V34" s="46">
        <f>$P34*SUM(Fasering!$D$5:$D$9)</f>
        <v>0</v>
      </c>
      <c r="W34" s="46">
        <f>$P34*SUM(Fasering!$D$5:$D$10)</f>
        <v>0</v>
      </c>
      <c r="X34" s="76">
        <f>$P34*SUM(Fasering!$D$5:$D$11)</f>
        <v>0</v>
      </c>
      <c r="Y34" s="126">
        <f t="shared" si="5"/>
        <v>0</v>
      </c>
      <c r="Z34" s="128">
        <f t="shared" si="6"/>
        <v>0</v>
      </c>
      <c r="AA34" s="75">
        <f>$Y34*SUM(Fasering!$D$5)</f>
        <v>0</v>
      </c>
      <c r="AB34" s="46">
        <f>$Y34*SUM(Fasering!$D$5:$D$6)</f>
        <v>0</v>
      </c>
      <c r="AC34" s="46">
        <f>$Y34*SUM(Fasering!$D$5:$D$7)</f>
        <v>0</v>
      </c>
      <c r="AD34" s="46">
        <f>$Y34*SUM(Fasering!$D$5:$D$8)</f>
        <v>0</v>
      </c>
      <c r="AE34" s="46">
        <f>$Y34*SUM(Fasering!$D$5:$D$9)</f>
        <v>0</v>
      </c>
      <c r="AF34" s="46">
        <f>$Y34*SUM(Fasering!$D$5:$D$10)</f>
        <v>0</v>
      </c>
      <c r="AG34" s="76">
        <f>$Y34*SUM(Fasering!$D$5:$D$11)</f>
        <v>0</v>
      </c>
      <c r="AH34" s="5">
        <f>($AK$6+(I34+R34)*12*7.57%)*SUM(Fasering!$D$5)</f>
        <v>0</v>
      </c>
      <c r="AI34" s="9">
        <f>($AK$6+(J34+S34)*12*7.57%)*SUM(Fasering!$D$5:$D$6)</f>
        <v>496.46961060344722</v>
      </c>
      <c r="AJ34" s="9">
        <f>($AK$6+(K34+T34)*12*7.57%)*SUM(Fasering!$D$5:$D$7)</f>
        <v>835.49627496381765</v>
      </c>
      <c r="AK34" s="9">
        <f>($AK$6+(L34+U34)*12*7.57%)*SUM(Fasering!$D$5:$D$8)</f>
        <v>1214.0225238292896</v>
      </c>
      <c r="AL34" s="9">
        <f>($AK$6+(M34+V34)*12*7.57%)*SUM(Fasering!$D$5:$D$9)</f>
        <v>1632.0483571998639</v>
      </c>
      <c r="AM34" s="9">
        <f>($AK$6+(N34+W34)*12*7.57%)*SUM(Fasering!$D$5:$D$10)</f>
        <v>2088.5009545234061</v>
      </c>
      <c r="AN34" s="87">
        <f>($AK$6+(O34+X34)*12*7.57%)*SUM(Fasering!$D$5:$D$11)</f>
        <v>2585.4371613676003</v>
      </c>
      <c r="AO34" s="5">
        <f>($AK$6+(I34+AA34)*12*7.57%)*SUM(Fasering!$D$5)</f>
        <v>0</v>
      </c>
      <c r="AP34" s="9">
        <f>($AK$6+(J34+AB34)*12*7.57%)*SUM(Fasering!$D$5:$D$6)</f>
        <v>496.46961060344722</v>
      </c>
      <c r="AQ34" s="9">
        <f>($AK$6+(K34+AC34)*12*7.57%)*SUM(Fasering!$D$5:$D$7)</f>
        <v>835.49627496381765</v>
      </c>
      <c r="AR34" s="9">
        <f>($AK$6+(L34+AD34)*12*7.57%)*SUM(Fasering!$D$5:$D$8)</f>
        <v>1214.0225238292896</v>
      </c>
      <c r="AS34" s="9">
        <f>($AK$6+(M34+AE34)*12*7.57%)*SUM(Fasering!$D$5:$D$9)</f>
        <v>1632.0483571998639</v>
      </c>
      <c r="AT34" s="9">
        <f>($AK$6+(N34+AF34)*12*7.57%)*SUM(Fasering!$D$5:$D$10)</f>
        <v>2088.5009545234061</v>
      </c>
      <c r="AU34" s="87">
        <f>($AK$6+(O34+AG34)*12*7.57%)*SUM(Fasering!$D$5:$D$11)</f>
        <v>2585.4371613676003</v>
      </c>
    </row>
    <row r="35" spans="1:47" x14ac:dyDescent="0.3">
      <c r="A35" s="33">
        <f t="shared" si="7"/>
        <v>22</v>
      </c>
      <c r="B35" s="126">
        <v>26508.73</v>
      </c>
      <c r="C35" s="127"/>
      <c r="D35" s="126">
        <f t="shared" si="0"/>
        <v>33618.371385999999</v>
      </c>
      <c r="E35" s="128">
        <f t="shared" si="1"/>
        <v>833.37765800113527</v>
      </c>
      <c r="F35" s="126">
        <f t="shared" si="2"/>
        <v>2801.5309488333332</v>
      </c>
      <c r="G35" s="128">
        <f t="shared" si="8"/>
        <v>69.448138166761282</v>
      </c>
      <c r="H35" s="64">
        <f>'L4'!$H$10</f>
        <v>1609.3</v>
      </c>
      <c r="I35" s="64">
        <f>GEW!$E$12+($F35-GEW!$E$12)*SUM(Fasering!$D$5)</f>
        <v>1716.7792493333334</v>
      </c>
      <c r="J35" s="64">
        <f>GEW!$E$12+($F35-GEW!$E$12)*SUM(Fasering!$D$5:$D$6)</f>
        <v>1997.25665423242</v>
      </c>
      <c r="K35" s="64">
        <f>GEW!$E$12+($F35-GEW!$E$12)*SUM(Fasering!$D$5:$D$7)</f>
        <v>2158.1838664106704</v>
      </c>
      <c r="L35" s="64">
        <f>GEW!$E$12+($F35-GEW!$E$12)*SUM(Fasering!$D$5:$D$8)</f>
        <v>2319.1110785889205</v>
      </c>
      <c r="M35" s="64">
        <f>GEW!$E$12+($F35-GEW!$E$12)*SUM(Fasering!$D$5:$D$9)</f>
        <v>2480.038290767171</v>
      </c>
      <c r="N35" s="64">
        <f>GEW!$E$12+($F35-GEW!$E$12)*SUM(Fasering!$D$5:$D$10)</f>
        <v>2640.6037366550831</v>
      </c>
      <c r="O35" s="77">
        <f>GEW!$E$12+($F35-GEW!$E$12)*SUM(Fasering!$D$5:$D$11)</f>
        <v>2801.5309488333332</v>
      </c>
      <c r="P35" s="126">
        <f t="shared" si="3"/>
        <v>0</v>
      </c>
      <c r="Q35" s="128">
        <f t="shared" si="4"/>
        <v>0</v>
      </c>
      <c r="R35" s="46">
        <f>$P35*SUM(Fasering!$D$5)</f>
        <v>0</v>
      </c>
      <c r="S35" s="46">
        <f>$P35*SUM(Fasering!$D$5:$D$6)</f>
        <v>0</v>
      </c>
      <c r="T35" s="46">
        <f>$P35*SUM(Fasering!$D$5:$D$7)</f>
        <v>0</v>
      </c>
      <c r="U35" s="46">
        <f>$P35*SUM(Fasering!$D$5:$D$8)</f>
        <v>0</v>
      </c>
      <c r="V35" s="46">
        <f>$P35*SUM(Fasering!$D$5:$D$9)</f>
        <v>0</v>
      </c>
      <c r="W35" s="46">
        <f>$P35*SUM(Fasering!$D$5:$D$10)</f>
        <v>0</v>
      </c>
      <c r="X35" s="76">
        <f>$P35*SUM(Fasering!$D$5:$D$11)</f>
        <v>0</v>
      </c>
      <c r="Y35" s="126">
        <f t="shared" si="5"/>
        <v>0</v>
      </c>
      <c r="Z35" s="128">
        <f t="shared" si="6"/>
        <v>0</v>
      </c>
      <c r="AA35" s="75">
        <f>$Y35*SUM(Fasering!$D$5)</f>
        <v>0</v>
      </c>
      <c r="AB35" s="46">
        <f>$Y35*SUM(Fasering!$D$5:$D$6)</f>
        <v>0</v>
      </c>
      <c r="AC35" s="46">
        <f>$Y35*SUM(Fasering!$D$5:$D$7)</f>
        <v>0</v>
      </c>
      <c r="AD35" s="46">
        <f>$Y35*SUM(Fasering!$D$5:$D$8)</f>
        <v>0</v>
      </c>
      <c r="AE35" s="46">
        <f>$Y35*SUM(Fasering!$D$5:$D$9)</f>
        <v>0</v>
      </c>
      <c r="AF35" s="46">
        <f>$Y35*SUM(Fasering!$D$5:$D$10)</f>
        <v>0</v>
      </c>
      <c r="AG35" s="76">
        <f>$Y35*SUM(Fasering!$D$5:$D$11)</f>
        <v>0</v>
      </c>
      <c r="AH35" s="5">
        <f>($AK$6+(I35+R35)*12*7.57%)*SUM(Fasering!$D$5)</f>
        <v>0</v>
      </c>
      <c r="AI35" s="9">
        <f>($AK$6+(J35+S35)*12*7.57%)*SUM(Fasering!$D$5:$D$6)</f>
        <v>502.35510987775581</v>
      </c>
      <c r="AJ35" s="9">
        <f>($AK$6+(K35+T35)*12*7.57%)*SUM(Fasering!$D$5:$D$7)</f>
        <v>850.07304467259803</v>
      </c>
      <c r="AK35" s="9">
        <f>($AK$6+(L35+U35)*12*7.57%)*SUM(Fasering!$D$5:$D$8)</f>
        <v>1241.1656069261744</v>
      </c>
      <c r="AL35" s="9">
        <f>($AK$6+(M35+V35)*12*7.57%)*SUM(Fasering!$D$5:$D$9)</f>
        <v>1675.6327966384854</v>
      </c>
      <c r="AM35" s="9">
        <f>($AK$6+(N35+W35)*12*7.57%)*SUM(Fasering!$D$5:$D$10)</f>
        <v>2152.3517759697338</v>
      </c>
      <c r="AN35" s="87">
        <f>($AK$6+(O35+X35)*12*7.57%)*SUM(Fasering!$D$5:$D$11)</f>
        <v>2673.4707139202001</v>
      </c>
      <c r="AO35" s="5">
        <f>($AK$6+(I35+AA35)*12*7.57%)*SUM(Fasering!$D$5)</f>
        <v>0</v>
      </c>
      <c r="AP35" s="9">
        <f>($AK$6+(J35+AB35)*12*7.57%)*SUM(Fasering!$D$5:$D$6)</f>
        <v>502.35510987775581</v>
      </c>
      <c r="AQ35" s="9">
        <f>($AK$6+(K35+AC35)*12*7.57%)*SUM(Fasering!$D$5:$D$7)</f>
        <v>850.07304467259803</v>
      </c>
      <c r="AR35" s="9">
        <f>($AK$6+(L35+AD35)*12*7.57%)*SUM(Fasering!$D$5:$D$8)</f>
        <v>1241.1656069261744</v>
      </c>
      <c r="AS35" s="9">
        <f>($AK$6+(M35+AE35)*12*7.57%)*SUM(Fasering!$D$5:$D$9)</f>
        <v>1675.6327966384854</v>
      </c>
      <c r="AT35" s="9">
        <f>($AK$6+(N35+AF35)*12*7.57%)*SUM(Fasering!$D$5:$D$10)</f>
        <v>2152.3517759697338</v>
      </c>
      <c r="AU35" s="87">
        <f>($AK$6+(O35+AG35)*12*7.57%)*SUM(Fasering!$D$5:$D$11)</f>
        <v>2673.4707139202001</v>
      </c>
    </row>
    <row r="36" spans="1:47" x14ac:dyDescent="0.3">
      <c r="A36" s="33">
        <f t="shared" si="7"/>
        <v>23</v>
      </c>
      <c r="B36" s="126">
        <v>27425.69</v>
      </c>
      <c r="C36" s="127"/>
      <c r="D36" s="126">
        <f t="shared" si="0"/>
        <v>34781.260058</v>
      </c>
      <c r="E36" s="128">
        <f t="shared" si="1"/>
        <v>862.20491518323047</v>
      </c>
      <c r="F36" s="126">
        <f t="shared" si="2"/>
        <v>2898.4383381666662</v>
      </c>
      <c r="G36" s="128">
        <f t="shared" si="8"/>
        <v>71.850409598602525</v>
      </c>
      <c r="H36" s="64">
        <f>'L4'!$H$10</f>
        <v>1609.3</v>
      </c>
      <c r="I36" s="64">
        <f>GEW!$E$12+($F36-GEW!$E$12)*SUM(Fasering!$D$5)</f>
        <v>1716.7792493333334</v>
      </c>
      <c r="J36" s="64">
        <f>GEW!$E$12+($F36-GEW!$E$12)*SUM(Fasering!$D$5:$D$6)</f>
        <v>2022.3133866517258</v>
      </c>
      <c r="K36" s="64">
        <f>GEW!$E$12+($F36-GEW!$E$12)*SUM(Fasering!$D$5:$D$7)</f>
        <v>2197.6171939642118</v>
      </c>
      <c r="L36" s="64">
        <f>GEW!$E$12+($F36-GEW!$E$12)*SUM(Fasering!$D$5:$D$8)</f>
        <v>2372.9210012766976</v>
      </c>
      <c r="M36" s="64">
        <f>GEW!$E$12+($F36-GEW!$E$12)*SUM(Fasering!$D$5:$D$9)</f>
        <v>2548.2248085891833</v>
      </c>
      <c r="N36" s="64">
        <f>GEW!$E$12+($F36-GEW!$E$12)*SUM(Fasering!$D$5:$D$10)</f>
        <v>2723.1345308541804</v>
      </c>
      <c r="O36" s="77">
        <f>GEW!$E$12+($F36-GEW!$E$12)*SUM(Fasering!$D$5:$D$11)</f>
        <v>2898.4383381666662</v>
      </c>
      <c r="P36" s="126">
        <f t="shared" si="3"/>
        <v>0</v>
      </c>
      <c r="Q36" s="128">
        <f t="shared" si="4"/>
        <v>0</v>
      </c>
      <c r="R36" s="46">
        <f>$P36*SUM(Fasering!$D$5)</f>
        <v>0</v>
      </c>
      <c r="S36" s="46">
        <f>$P36*SUM(Fasering!$D$5:$D$6)</f>
        <v>0</v>
      </c>
      <c r="T36" s="46">
        <f>$P36*SUM(Fasering!$D$5:$D$7)</f>
        <v>0</v>
      </c>
      <c r="U36" s="46">
        <f>$P36*SUM(Fasering!$D$5:$D$8)</f>
        <v>0</v>
      </c>
      <c r="V36" s="46">
        <f>$P36*SUM(Fasering!$D$5:$D$9)</f>
        <v>0</v>
      </c>
      <c r="W36" s="46">
        <f>$P36*SUM(Fasering!$D$5:$D$10)</f>
        <v>0</v>
      </c>
      <c r="X36" s="76">
        <f>$P36*SUM(Fasering!$D$5:$D$11)</f>
        <v>0</v>
      </c>
      <c r="Y36" s="126">
        <f t="shared" si="5"/>
        <v>0</v>
      </c>
      <c r="Z36" s="128">
        <f t="shared" si="6"/>
        <v>0</v>
      </c>
      <c r="AA36" s="75">
        <f>$Y36*SUM(Fasering!$D$5)</f>
        <v>0</v>
      </c>
      <c r="AB36" s="46">
        <f>$Y36*SUM(Fasering!$D$5:$D$6)</f>
        <v>0</v>
      </c>
      <c r="AC36" s="46">
        <f>$Y36*SUM(Fasering!$D$5:$D$7)</f>
        <v>0</v>
      </c>
      <c r="AD36" s="46">
        <f>$Y36*SUM(Fasering!$D$5:$D$8)</f>
        <v>0</v>
      </c>
      <c r="AE36" s="46">
        <f>$Y36*SUM(Fasering!$D$5:$D$9)</f>
        <v>0</v>
      </c>
      <c r="AF36" s="46">
        <f>$Y36*SUM(Fasering!$D$5:$D$10)</f>
        <v>0</v>
      </c>
      <c r="AG36" s="76">
        <f>$Y36*SUM(Fasering!$D$5:$D$11)</f>
        <v>0</v>
      </c>
      <c r="AH36" s="5">
        <f>($AK$6+(I36+R36)*12*7.57%)*SUM(Fasering!$D$5)</f>
        <v>0</v>
      </c>
      <c r="AI36" s="9">
        <f>($AK$6+(J36+S36)*12*7.57%)*SUM(Fasering!$D$5:$D$6)</f>
        <v>508.24041660364156</v>
      </c>
      <c r="AJ36" s="9">
        <f>($AK$6+(K36+T36)*12*7.57%)*SUM(Fasering!$D$5:$D$7)</f>
        <v>864.64933749167267</v>
      </c>
      <c r="AK36" s="9">
        <f>($AK$6+(L36+U36)*12*7.57%)*SUM(Fasering!$D$5:$D$8)</f>
        <v>1268.3078020171997</v>
      </c>
      <c r="AL36" s="9">
        <f>($AK$6+(M36+V36)*12*7.57%)*SUM(Fasering!$D$5:$D$9)</f>
        <v>1719.2158101802231</v>
      </c>
      <c r="AM36" s="9">
        <f>($AK$6+(N36+W36)*12*7.57%)*SUM(Fasering!$D$5:$D$10)</f>
        <v>2216.2005084896346</v>
      </c>
      <c r="AN36" s="87">
        <f>($AK$6+(O36+X36)*12*7.57%)*SUM(Fasering!$D$5:$D$11)</f>
        <v>2761.5013863905997</v>
      </c>
      <c r="AO36" s="5">
        <f>($AK$6+(I36+AA36)*12*7.57%)*SUM(Fasering!$D$5)</f>
        <v>0</v>
      </c>
      <c r="AP36" s="9">
        <f>($AK$6+(J36+AB36)*12*7.57%)*SUM(Fasering!$D$5:$D$6)</f>
        <v>508.24041660364156</v>
      </c>
      <c r="AQ36" s="9">
        <f>($AK$6+(K36+AC36)*12*7.57%)*SUM(Fasering!$D$5:$D$7)</f>
        <v>864.64933749167267</v>
      </c>
      <c r="AR36" s="9">
        <f>($AK$6+(L36+AD36)*12*7.57%)*SUM(Fasering!$D$5:$D$8)</f>
        <v>1268.3078020171997</v>
      </c>
      <c r="AS36" s="9">
        <f>($AK$6+(M36+AE36)*12*7.57%)*SUM(Fasering!$D$5:$D$9)</f>
        <v>1719.2158101802231</v>
      </c>
      <c r="AT36" s="9">
        <f>($AK$6+(N36+AF36)*12*7.57%)*SUM(Fasering!$D$5:$D$10)</f>
        <v>2216.2005084896346</v>
      </c>
      <c r="AU36" s="87">
        <f>($AK$6+(O36+AG36)*12*7.57%)*SUM(Fasering!$D$5:$D$11)</f>
        <v>2761.5013863905997</v>
      </c>
    </row>
    <row r="37" spans="1:47" x14ac:dyDescent="0.3">
      <c r="A37" s="33">
        <f t="shared" si="7"/>
        <v>24</v>
      </c>
      <c r="B37" s="126">
        <v>28342.68</v>
      </c>
      <c r="C37" s="127"/>
      <c r="D37" s="126">
        <f t="shared" si="0"/>
        <v>35944.186776000002</v>
      </c>
      <c r="E37" s="128">
        <f t="shared" si="1"/>
        <v>891.03311550103001</v>
      </c>
      <c r="F37" s="126">
        <f t="shared" si="2"/>
        <v>2995.3488979999997</v>
      </c>
      <c r="G37" s="128">
        <f t="shared" si="8"/>
        <v>74.252759625085829</v>
      </c>
      <c r="H37" s="64">
        <f>'L4'!$H$10</f>
        <v>1609.3</v>
      </c>
      <c r="I37" s="64">
        <f>GEW!$E$12+($F37-GEW!$E$12)*SUM(Fasering!$D$5)</f>
        <v>1716.7792493333334</v>
      </c>
      <c r="J37" s="64">
        <f>GEW!$E$12+($F37-GEW!$E$12)*SUM(Fasering!$D$5:$D$6)</f>
        <v>2047.3709388472189</v>
      </c>
      <c r="K37" s="64">
        <f>GEW!$E$12+($F37-GEW!$E$12)*SUM(Fasering!$D$5:$D$7)</f>
        <v>2237.0518116501762</v>
      </c>
      <c r="L37" s="64">
        <f>GEW!$E$12+($F37-GEW!$E$12)*SUM(Fasering!$D$5:$D$8)</f>
        <v>2426.732684453134</v>
      </c>
      <c r="M37" s="64">
        <f>GEW!$E$12+($F37-GEW!$E$12)*SUM(Fasering!$D$5:$D$9)</f>
        <v>2616.4135572560917</v>
      </c>
      <c r="N37" s="64">
        <f>GEW!$E$12+($F37-GEW!$E$12)*SUM(Fasering!$D$5:$D$10)</f>
        <v>2805.668025197042</v>
      </c>
      <c r="O37" s="77">
        <f>GEW!$E$12+($F37-GEW!$E$12)*SUM(Fasering!$D$5:$D$11)</f>
        <v>2995.3488979999997</v>
      </c>
      <c r="P37" s="126">
        <f t="shared" si="3"/>
        <v>0</v>
      </c>
      <c r="Q37" s="128">
        <f t="shared" si="4"/>
        <v>0</v>
      </c>
      <c r="R37" s="46">
        <f>$P37*SUM(Fasering!$D$5)</f>
        <v>0</v>
      </c>
      <c r="S37" s="46">
        <f>$P37*SUM(Fasering!$D$5:$D$6)</f>
        <v>0</v>
      </c>
      <c r="T37" s="46">
        <f>$P37*SUM(Fasering!$D$5:$D$7)</f>
        <v>0</v>
      </c>
      <c r="U37" s="46">
        <f>$P37*SUM(Fasering!$D$5:$D$8)</f>
        <v>0</v>
      </c>
      <c r="V37" s="46">
        <f>$P37*SUM(Fasering!$D$5:$D$9)</f>
        <v>0</v>
      </c>
      <c r="W37" s="46">
        <f>$P37*SUM(Fasering!$D$5:$D$10)</f>
        <v>0</v>
      </c>
      <c r="X37" s="76">
        <f>$P37*SUM(Fasering!$D$5:$D$11)</f>
        <v>0</v>
      </c>
      <c r="Y37" s="126">
        <f t="shared" si="5"/>
        <v>0</v>
      </c>
      <c r="Z37" s="128">
        <f t="shared" si="6"/>
        <v>0</v>
      </c>
      <c r="AA37" s="75">
        <f>$Y37*SUM(Fasering!$D$5)</f>
        <v>0</v>
      </c>
      <c r="AB37" s="46">
        <f>$Y37*SUM(Fasering!$D$5:$D$6)</f>
        <v>0</v>
      </c>
      <c r="AC37" s="46">
        <f>$Y37*SUM(Fasering!$D$5:$D$7)</f>
        <v>0</v>
      </c>
      <c r="AD37" s="46">
        <f>$Y37*SUM(Fasering!$D$5:$D$8)</f>
        <v>0</v>
      </c>
      <c r="AE37" s="46">
        <f>$Y37*SUM(Fasering!$D$5:$D$9)</f>
        <v>0</v>
      </c>
      <c r="AF37" s="46">
        <f>$Y37*SUM(Fasering!$D$5:$D$10)</f>
        <v>0</v>
      </c>
      <c r="AG37" s="76">
        <f>$Y37*SUM(Fasering!$D$5:$D$11)</f>
        <v>0</v>
      </c>
      <c r="AH37" s="5">
        <f>($AK$6+(I37+R37)*12*7.57%)*SUM(Fasering!$D$5)</f>
        <v>0</v>
      </c>
      <c r="AI37" s="9">
        <f>($AK$6+(J37+S37)*12*7.57%)*SUM(Fasering!$D$5:$D$6)</f>
        <v>514.12591587795021</v>
      </c>
      <c r="AJ37" s="9">
        <f>($AK$6+(K37+T37)*12*7.57%)*SUM(Fasering!$D$5:$D$7)</f>
        <v>879.22610720045327</v>
      </c>
      <c r="AK37" s="9">
        <f>($AK$6+(L37+U37)*12*7.57%)*SUM(Fasering!$D$5:$D$8)</f>
        <v>1295.4508851140845</v>
      </c>
      <c r="AL37" s="9">
        <f>($AK$6+(M37+V37)*12*7.57%)*SUM(Fasering!$D$5:$D$9)</f>
        <v>1762.8002496188449</v>
      </c>
      <c r="AM37" s="9">
        <f>($AK$6+(N37+W37)*12*7.57%)*SUM(Fasering!$D$5:$D$10)</f>
        <v>2280.0513299359618</v>
      </c>
      <c r="AN37" s="87">
        <f>($AK$6+(O37+X37)*12*7.57%)*SUM(Fasering!$D$5:$D$11)</f>
        <v>2849.5349389431999</v>
      </c>
      <c r="AO37" s="5">
        <f>($AK$6+(I37+AA37)*12*7.57%)*SUM(Fasering!$D$5)</f>
        <v>0</v>
      </c>
      <c r="AP37" s="9">
        <f>($AK$6+(J37+AB37)*12*7.57%)*SUM(Fasering!$D$5:$D$6)</f>
        <v>514.12591587795021</v>
      </c>
      <c r="AQ37" s="9">
        <f>($AK$6+(K37+AC37)*12*7.57%)*SUM(Fasering!$D$5:$D$7)</f>
        <v>879.22610720045327</v>
      </c>
      <c r="AR37" s="9">
        <f>($AK$6+(L37+AD37)*12*7.57%)*SUM(Fasering!$D$5:$D$8)</f>
        <v>1295.4508851140845</v>
      </c>
      <c r="AS37" s="9">
        <f>($AK$6+(M37+AE37)*12*7.57%)*SUM(Fasering!$D$5:$D$9)</f>
        <v>1762.8002496188449</v>
      </c>
      <c r="AT37" s="9">
        <f>($AK$6+(N37+AF37)*12*7.57%)*SUM(Fasering!$D$5:$D$10)</f>
        <v>2280.0513299359618</v>
      </c>
      <c r="AU37" s="87">
        <f>($AK$6+(O37+AG37)*12*7.57%)*SUM(Fasering!$D$5:$D$11)</f>
        <v>2849.5349389431999</v>
      </c>
    </row>
    <row r="38" spans="1:47" x14ac:dyDescent="0.3">
      <c r="A38" s="33">
        <f t="shared" si="7"/>
        <v>25</v>
      </c>
      <c r="B38" s="126">
        <v>28342.68</v>
      </c>
      <c r="C38" s="127"/>
      <c r="D38" s="126">
        <f t="shared" si="0"/>
        <v>35944.186776000002</v>
      </c>
      <c r="E38" s="128">
        <f t="shared" si="1"/>
        <v>891.03311550103001</v>
      </c>
      <c r="F38" s="126">
        <f t="shared" si="2"/>
        <v>2995.3488979999997</v>
      </c>
      <c r="G38" s="128">
        <f t="shared" si="8"/>
        <v>74.252759625085829</v>
      </c>
      <c r="H38" s="64">
        <f>'L4'!$H$10</f>
        <v>1609.3</v>
      </c>
      <c r="I38" s="64">
        <f>GEW!$E$12+($F38-GEW!$E$12)*SUM(Fasering!$D$5)</f>
        <v>1716.7792493333334</v>
      </c>
      <c r="J38" s="64">
        <f>GEW!$E$12+($F38-GEW!$E$12)*SUM(Fasering!$D$5:$D$6)</f>
        <v>2047.3709388472189</v>
      </c>
      <c r="K38" s="64">
        <f>GEW!$E$12+($F38-GEW!$E$12)*SUM(Fasering!$D$5:$D$7)</f>
        <v>2237.0518116501762</v>
      </c>
      <c r="L38" s="64">
        <f>GEW!$E$12+($F38-GEW!$E$12)*SUM(Fasering!$D$5:$D$8)</f>
        <v>2426.732684453134</v>
      </c>
      <c r="M38" s="64">
        <f>GEW!$E$12+($F38-GEW!$E$12)*SUM(Fasering!$D$5:$D$9)</f>
        <v>2616.4135572560917</v>
      </c>
      <c r="N38" s="64">
        <f>GEW!$E$12+($F38-GEW!$E$12)*SUM(Fasering!$D$5:$D$10)</f>
        <v>2805.668025197042</v>
      </c>
      <c r="O38" s="77">
        <f>GEW!$E$12+($F38-GEW!$E$12)*SUM(Fasering!$D$5:$D$11)</f>
        <v>2995.3488979999997</v>
      </c>
      <c r="P38" s="126">
        <f t="shared" si="3"/>
        <v>0</v>
      </c>
      <c r="Q38" s="128">
        <f t="shared" si="4"/>
        <v>0</v>
      </c>
      <c r="R38" s="46">
        <f>$P38*SUM(Fasering!$D$5)</f>
        <v>0</v>
      </c>
      <c r="S38" s="46">
        <f>$P38*SUM(Fasering!$D$5:$D$6)</f>
        <v>0</v>
      </c>
      <c r="T38" s="46">
        <f>$P38*SUM(Fasering!$D$5:$D$7)</f>
        <v>0</v>
      </c>
      <c r="U38" s="46">
        <f>$P38*SUM(Fasering!$D$5:$D$8)</f>
        <v>0</v>
      </c>
      <c r="V38" s="46">
        <f>$P38*SUM(Fasering!$D$5:$D$9)</f>
        <v>0</v>
      </c>
      <c r="W38" s="46">
        <f>$P38*SUM(Fasering!$D$5:$D$10)</f>
        <v>0</v>
      </c>
      <c r="X38" s="76">
        <f>$P38*SUM(Fasering!$D$5:$D$11)</f>
        <v>0</v>
      </c>
      <c r="Y38" s="126">
        <f t="shared" si="5"/>
        <v>0</v>
      </c>
      <c r="Z38" s="128">
        <f t="shared" si="6"/>
        <v>0</v>
      </c>
      <c r="AA38" s="75">
        <f>$Y38*SUM(Fasering!$D$5)</f>
        <v>0</v>
      </c>
      <c r="AB38" s="46">
        <f>$Y38*SUM(Fasering!$D$5:$D$6)</f>
        <v>0</v>
      </c>
      <c r="AC38" s="46">
        <f>$Y38*SUM(Fasering!$D$5:$D$7)</f>
        <v>0</v>
      </c>
      <c r="AD38" s="46">
        <f>$Y38*SUM(Fasering!$D$5:$D$8)</f>
        <v>0</v>
      </c>
      <c r="AE38" s="46">
        <f>$Y38*SUM(Fasering!$D$5:$D$9)</f>
        <v>0</v>
      </c>
      <c r="AF38" s="46">
        <f>$Y38*SUM(Fasering!$D$5:$D$10)</f>
        <v>0</v>
      </c>
      <c r="AG38" s="76">
        <f>$Y38*SUM(Fasering!$D$5:$D$11)</f>
        <v>0</v>
      </c>
      <c r="AH38" s="5">
        <f>($AK$6+(I38+R38)*12*7.57%)*SUM(Fasering!$D$5)</f>
        <v>0</v>
      </c>
      <c r="AI38" s="9">
        <f>($AK$6+(J38+S38)*12*7.57%)*SUM(Fasering!$D$5:$D$6)</f>
        <v>514.12591587795021</v>
      </c>
      <c r="AJ38" s="9">
        <f>($AK$6+(K38+T38)*12*7.57%)*SUM(Fasering!$D$5:$D$7)</f>
        <v>879.22610720045327</v>
      </c>
      <c r="AK38" s="9">
        <f>($AK$6+(L38+U38)*12*7.57%)*SUM(Fasering!$D$5:$D$8)</f>
        <v>1295.4508851140845</v>
      </c>
      <c r="AL38" s="9">
        <f>($AK$6+(M38+V38)*12*7.57%)*SUM(Fasering!$D$5:$D$9)</f>
        <v>1762.8002496188449</v>
      </c>
      <c r="AM38" s="9">
        <f>($AK$6+(N38+W38)*12*7.57%)*SUM(Fasering!$D$5:$D$10)</f>
        <v>2280.0513299359618</v>
      </c>
      <c r="AN38" s="87">
        <f>($AK$6+(O38+X38)*12*7.57%)*SUM(Fasering!$D$5:$D$11)</f>
        <v>2849.5349389431999</v>
      </c>
      <c r="AO38" s="5">
        <f>($AK$6+(I38+AA38)*12*7.57%)*SUM(Fasering!$D$5)</f>
        <v>0</v>
      </c>
      <c r="AP38" s="9">
        <f>($AK$6+(J38+AB38)*12*7.57%)*SUM(Fasering!$D$5:$D$6)</f>
        <v>514.12591587795021</v>
      </c>
      <c r="AQ38" s="9">
        <f>($AK$6+(K38+AC38)*12*7.57%)*SUM(Fasering!$D$5:$D$7)</f>
        <v>879.22610720045327</v>
      </c>
      <c r="AR38" s="9">
        <f>($AK$6+(L38+AD38)*12*7.57%)*SUM(Fasering!$D$5:$D$8)</f>
        <v>1295.4508851140845</v>
      </c>
      <c r="AS38" s="9">
        <f>($AK$6+(M38+AE38)*12*7.57%)*SUM(Fasering!$D$5:$D$9)</f>
        <v>1762.8002496188449</v>
      </c>
      <c r="AT38" s="9">
        <f>($AK$6+(N38+AF38)*12*7.57%)*SUM(Fasering!$D$5:$D$10)</f>
        <v>2280.0513299359618</v>
      </c>
      <c r="AU38" s="87">
        <f>($AK$6+(O38+AG38)*12*7.57%)*SUM(Fasering!$D$5:$D$11)</f>
        <v>2849.5349389431999</v>
      </c>
    </row>
    <row r="39" spans="1:47" x14ac:dyDescent="0.3">
      <c r="A39" s="33">
        <f t="shared" si="7"/>
        <v>26</v>
      </c>
      <c r="B39" s="126">
        <v>28342.68</v>
      </c>
      <c r="C39" s="127"/>
      <c r="D39" s="126">
        <f t="shared" si="0"/>
        <v>35944.186776000002</v>
      </c>
      <c r="E39" s="128">
        <f t="shared" si="1"/>
        <v>891.03311550103001</v>
      </c>
      <c r="F39" s="126">
        <f t="shared" si="2"/>
        <v>2995.3488979999997</v>
      </c>
      <c r="G39" s="128">
        <f t="shared" si="8"/>
        <v>74.252759625085829</v>
      </c>
      <c r="H39" s="64">
        <f>'L4'!$H$10</f>
        <v>1609.3</v>
      </c>
      <c r="I39" s="64">
        <f>GEW!$E$12+($F39-GEW!$E$12)*SUM(Fasering!$D$5)</f>
        <v>1716.7792493333334</v>
      </c>
      <c r="J39" s="64">
        <f>GEW!$E$12+($F39-GEW!$E$12)*SUM(Fasering!$D$5:$D$6)</f>
        <v>2047.3709388472189</v>
      </c>
      <c r="K39" s="64">
        <f>GEW!$E$12+($F39-GEW!$E$12)*SUM(Fasering!$D$5:$D$7)</f>
        <v>2237.0518116501762</v>
      </c>
      <c r="L39" s="64">
        <f>GEW!$E$12+($F39-GEW!$E$12)*SUM(Fasering!$D$5:$D$8)</f>
        <v>2426.732684453134</v>
      </c>
      <c r="M39" s="64">
        <f>GEW!$E$12+($F39-GEW!$E$12)*SUM(Fasering!$D$5:$D$9)</f>
        <v>2616.4135572560917</v>
      </c>
      <c r="N39" s="64">
        <f>GEW!$E$12+($F39-GEW!$E$12)*SUM(Fasering!$D$5:$D$10)</f>
        <v>2805.668025197042</v>
      </c>
      <c r="O39" s="77">
        <f>GEW!$E$12+($F39-GEW!$E$12)*SUM(Fasering!$D$5:$D$11)</f>
        <v>2995.3488979999997</v>
      </c>
      <c r="P39" s="126">
        <f t="shared" si="3"/>
        <v>0</v>
      </c>
      <c r="Q39" s="128">
        <f t="shared" si="4"/>
        <v>0</v>
      </c>
      <c r="R39" s="46">
        <f>$P39*SUM(Fasering!$D$5)</f>
        <v>0</v>
      </c>
      <c r="S39" s="46">
        <f>$P39*SUM(Fasering!$D$5:$D$6)</f>
        <v>0</v>
      </c>
      <c r="T39" s="46">
        <f>$P39*SUM(Fasering!$D$5:$D$7)</f>
        <v>0</v>
      </c>
      <c r="U39" s="46">
        <f>$P39*SUM(Fasering!$D$5:$D$8)</f>
        <v>0</v>
      </c>
      <c r="V39" s="46">
        <f>$P39*SUM(Fasering!$D$5:$D$9)</f>
        <v>0</v>
      </c>
      <c r="W39" s="46">
        <f>$P39*SUM(Fasering!$D$5:$D$10)</f>
        <v>0</v>
      </c>
      <c r="X39" s="76">
        <f>$P39*SUM(Fasering!$D$5:$D$11)</f>
        <v>0</v>
      </c>
      <c r="Y39" s="126">
        <f t="shared" si="5"/>
        <v>0</v>
      </c>
      <c r="Z39" s="128">
        <f t="shared" si="6"/>
        <v>0</v>
      </c>
      <c r="AA39" s="75">
        <f>$Y39*SUM(Fasering!$D$5)</f>
        <v>0</v>
      </c>
      <c r="AB39" s="46">
        <f>$Y39*SUM(Fasering!$D$5:$D$6)</f>
        <v>0</v>
      </c>
      <c r="AC39" s="46">
        <f>$Y39*SUM(Fasering!$D$5:$D$7)</f>
        <v>0</v>
      </c>
      <c r="AD39" s="46">
        <f>$Y39*SUM(Fasering!$D$5:$D$8)</f>
        <v>0</v>
      </c>
      <c r="AE39" s="46">
        <f>$Y39*SUM(Fasering!$D$5:$D$9)</f>
        <v>0</v>
      </c>
      <c r="AF39" s="46">
        <f>$Y39*SUM(Fasering!$D$5:$D$10)</f>
        <v>0</v>
      </c>
      <c r="AG39" s="76">
        <f>$Y39*SUM(Fasering!$D$5:$D$11)</f>
        <v>0</v>
      </c>
      <c r="AH39" s="5">
        <f>($AK$6+(I39+R39)*12*7.57%)*SUM(Fasering!$D$5)</f>
        <v>0</v>
      </c>
      <c r="AI39" s="9">
        <f>($AK$6+(J39+S39)*12*7.57%)*SUM(Fasering!$D$5:$D$6)</f>
        <v>514.12591587795021</v>
      </c>
      <c r="AJ39" s="9">
        <f>($AK$6+(K39+T39)*12*7.57%)*SUM(Fasering!$D$5:$D$7)</f>
        <v>879.22610720045327</v>
      </c>
      <c r="AK39" s="9">
        <f>($AK$6+(L39+U39)*12*7.57%)*SUM(Fasering!$D$5:$D$8)</f>
        <v>1295.4508851140845</v>
      </c>
      <c r="AL39" s="9">
        <f>($AK$6+(M39+V39)*12*7.57%)*SUM(Fasering!$D$5:$D$9)</f>
        <v>1762.8002496188449</v>
      </c>
      <c r="AM39" s="9">
        <f>($AK$6+(N39+W39)*12*7.57%)*SUM(Fasering!$D$5:$D$10)</f>
        <v>2280.0513299359618</v>
      </c>
      <c r="AN39" s="87">
        <f>($AK$6+(O39+X39)*12*7.57%)*SUM(Fasering!$D$5:$D$11)</f>
        <v>2849.5349389431999</v>
      </c>
      <c r="AO39" s="5">
        <f>($AK$6+(I39+AA39)*12*7.57%)*SUM(Fasering!$D$5)</f>
        <v>0</v>
      </c>
      <c r="AP39" s="9">
        <f>($AK$6+(J39+AB39)*12*7.57%)*SUM(Fasering!$D$5:$D$6)</f>
        <v>514.12591587795021</v>
      </c>
      <c r="AQ39" s="9">
        <f>($AK$6+(K39+AC39)*12*7.57%)*SUM(Fasering!$D$5:$D$7)</f>
        <v>879.22610720045327</v>
      </c>
      <c r="AR39" s="9">
        <f>($AK$6+(L39+AD39)*12*7.57%)*SUM(Fasering!$D$5:$D$8)</f>
        <v>1295.4508851140845</v>
      </c>
      <c r="AS39" s="9">
        <f>($AK$6+(M39+AE39)*12*7.57%)*SUM(Fasering!$D$5:$D$9)</f>
        <v>1762.8002496188449</v>
      </c>
      <c r="AT39" s="9">
        <f>($AK$6+(N39+AF39)*12*7.57%)*SUM(Fasering!$D$5:$D$10)</f>
        <v>2280.0513299359618</v>
      </c>
      <c r="AU39" s="87">
        <f>($AK$6+(O39+AG39)*12*7.57%)*SUM(Fasering!$D$5:$D$11)</f>
        <v>2849.5349389431999</v>
      </c>
    </row>
    <row r="40" spans="1:47" x14ac:dyDescent="0.3">
      <c r="A40" s="33">
        <f t="shared" si="7"/>
        <v>27</v>
      </c>
      <c r="B40" s="126">
        <v>28342.68</v>
      </c>
      <c r="C40" s="127"/>
      <c r="D40" s="126">
        <f t="shared" si="0"/>
        <v>35944.186776000002</v>
      </c>
      <c r="E40" s="128">
        <f t="shared" si="1"/>
        <v>891.03311550103001</v>
      </c>
      <c r="F40" s="126">
        <f t="shared" si="2"/>
        <v>2995.3488979999997</v>
      </c>
      <c r="G40" s="128">
        <f t="shared" si="8"/>
        <v>74.252759625085829</v>
      </c>
      <c r="H40" s="64">
        <f>'L4'!$H$10</f>
        <v>1609.3</v>
      </c>
      <c r="I40" s="64">
        <f>GEW!$E$12+($F40-GEW!$E$12)*SUM(Fasering!$D$5)</f>
        <v>1716.7792493333334</v>
      </c>
      <c r="J40" s="64">
        <f>GEW!$E$12+($F40-GEW!$E$12)*SUM(Fasering!$D$5:$D$6)</f>
        <v>2047.3709388472189</v>
      </c>
      <c r="K40" s="64">
        <f>GEW!$E$12+($F40-GEW!$E$12)*SUM(Fasering!$D$5:$D$7)</f>
        <v>2237.0518116501762</v>
      </c>
      <c r="L40" s="64">
        <f>GEW!$E$12+($F40-GEW!$E$12)*SUM(Fasering!$D$5:$D$8)</f>
        <v>2426.732684453134</v>
      </c>
      <c r="M40" s="64">
        <f>GEW!$E$12+($F40-GEW!$E$12)*SUM(Fasering!$D$5:$D$9)</f>
        <v>2616.4135572560917</v>
      </c>
      <c r="N40" s="64">
        <f>GEW!$E$12+($F40-GEW!$E$12)*SUM(Fasering!$D$5:$D$10)</f>
        <v>2805.668025197042</v>
      </c>
      <c r="O40" s="77">
        <f>GEW!$E$12+($F40-GEW!$E$12)*SUM(Fasering!$D$5:$D$11)</f>
        <v>2995.3488979999997</v>
      </c>
      <c r="P40" s="126">
        <f t="shared" si="3"/>
        <v>0</v>
      </c>
      <c r="Q40" s="128">
        <f t="shared" si="4"/>
        <v>0</v>
      </c>
      <c r="R40" s="46">
        <f>$P40*SUM(Fasering!$D$5)</f>
        <v>0</v>
      </c>
      <c r="S40" s="46">
        <f>$P40*SUM(Fasering!$D$5:$D$6)</f>
        <v>0</v>
      </c>
      <c r="T40" s="46">
        <f>$P40*SUM(Fasering!$D$5:$D$7)</f>
        <v>0</v>
      </c>
      <c r="U40" s="46">
        <f>$P40*SUM(Fasering!$D$5:$D$8)</f>
        <v>0</v>
      </c>
      <c r="V40" s="46">
        <f>$P40*SUM(Fasering!$D$5:$D$9)</f>
        <v>0</v>
      </c>
      <c r="W40" s="46">
        <f>$P40*SUM(Fasering!$D$5:$D$10)</f>
        <v>0</v>
      </c>
      <c r="X40" s="76">
        <f>$P40*SUM(Fasering!$D$5:$D$11)</f>
        <v>0</v>
      </c>
      <c r="Y40" s="126">
        <f t="shared" si="5"/>
        <v>0</v>
      </c>
      <c r="Z40" s="128">
        <f t="shared" si="6"/>
        <v>0</v>
      </c>
      <c r="AA40" s="75">
        <f>$Y40*SUM(Fasering!$D$5)</f>
        <v>0</v>
      </c>
      <c r="AB40" s="46">
        <f>$Y40*SUM(Fasering!$D$5:$D$6)</f>
        <v>0</v>
      </c>
      <c r="AC40" s="46">
        <f>$Y40*SUM(Fasering!$D$5:$D$7)</f>
        <v>0</v>
      </c>
      <c r="AD40" s="46">
        <f>$Y40*SUM(Fasering!$D$5:$D$8)</f>
        <v>0</v>
      </c>
      <c r="AE40" s="46">
        <f>$Y40*SUM(Fasering!$D$5:$D$9)</f>
        <v>0</v>
      </c>
      <c r="AF40" s="46">
        <f>$Y40*SUM(Fasering!$D$5:$D$10)</f>
        <v>0</v>
      </c>
      <c r="AG40" s="76">
        <f>$Y40*SUM(Fasering!$D$5:$D$11)</f>
        <v>0</v>
      </c>
      <c r="AH40" s="5">
        <f>($AK$6+(I40+R40)*12*7.57%)*SUM(Fasering!$D$5)</f>
        <v>0</v>
      </c>
      <c r="AI40" s="9">
        <f>($AK$6+(J40+S40)*12*7.57%)*SUM(Fasering!$D$5:$D$6)</f>
        <v>514.12591587795021</v>
      </c>
      <c r="AJ40" s="9">
        <f>($AK$6+(K40+T40)*12*7.57%)*SUM(Fasering!$D$5:$D$7)</f>
        <v>879.22610720045327</v>
      </c>
      <c r="AK40" s="9">
        <f>($AK$6+(L40+U40)*12*7.57%)*SUM(Fasering!$D$5:$D$8)</f>
        <v>1295.4508851140845</v>
      </c>
      <c r="AL40" s="9">
        <f>($AK$6+(M40+V40)*12*7.57%)*SUM(Fasering!$D$5:$D$9)</f>
        <v>1762.8002496188449</v>
      </c>
      <c r="AM40" s="9">
        <f>($AK$6+(N40+W40)*12*7.57%)*SUM(Fasering!$D$5:$D$10)</f>
        <v>2280.0513299359618</v>
      </c>
      <c r="AN40" s="87">
        <f>($AK$6+(O40+X40)*12*7.57%)*SUM(Fasering!$D$5:$D$11)</f>
        <v>2849.5349389431999</v>
      </c>
      <c r="AO40" s="5">
        <f>($AK$6+(I40+AA40)*12*7.57%)*SUM(Fasering!$D$5)</f>
        <v>0</v>
      </c>
      <c r="AP40" s="9">
        <f>($AK$6+(J40+AB40)*12*7.57%)*SUM(Fasering!$D$5:$D$6)</f>
        <v>514.12591587795021</v>
      </c>
      <c r="AQ40" s="9">
        <f>($AK$6+(K40+AC40)*12*7.57%)*SUM(Fasering!$D$5:$D$7)</f>
        <v>879.22610720045327</v>
      </c>
      <c r="AR40" s="9">
        <f>($AK$6+(L40+AD40)*12*7.57%)*SUM(Fasering!$D$5:$D$8)</f>
        <v>1295.4508851140845</v>
      </c>
      <c r="AS40" s="9">
        <f>($AK$6+(M40+AE40)*12*7.57%)*SUM(Fasering!$D$5:$D$9)</f>
        <v>1762.8002496188449</v>
      </c>
      <c r="AT40" s="9">
        <f>($AK$6+(N40+AF40)*12*7.57%)*SUM(Fasering!$D$5:$D$10)</f>
        <v>2280.0513299359618</v>
      </c>
      <c r="AU40" s="87">
        <f>($AK$6+(O40+AG40)*12*7.57%)*SUM(Fasering!$D$5:$D$11)</f>
        <v>2849.5349389431999</v>
      </c>
    </row>
    <row r="41" spans="1:47" x14ac:dyDescent="0.3">
      <c r="A41" s="36"/>
      <c r="B41" s="129"/>
      <c r="C41" s="130"/>
      <c r="D41" s="129"/>
      <c r="E41" s="130"/>
      <c r="F41" s="129"/>
      <c r="G41" s="130"/>
      <c r="H41" s="47"/>
      <c r="I41" s="47"/>
      <c r="J41" s="47"/>
      <c r="K41" s="47"/>
      <c r="L41" s="47"/>
      <c r="M41" s="47"/>
      <c r="N41" s="47"/>
      <c r="O41" s="74"/>
      <c r="P41" s="129"/>
      <c r="Q41" s="130"/>
      <c r="R41" s="47"/>
      <c r="S41" s="47"/>
      <c r="T41" s="47"/>
      <c r="U41" s="47"/>
      <c r="V41" s="47"/>
      <c r="W41" s="47"/>
      <c r="X41" s="74"/>
      <c r="Y41" s="129"/>
      <c r="Z41" s="130"/>
      <c r="AA41" s="47"/>
      <c r="AB41" s="47"/>
      <c r="AC41" s="47"/>
      <c r="AD41" s="47"/>
      <c r="AE41" s="47"/>
      <c r="AF41" s="47"/>
      <c r="AG41" s="74"/>
      <c r="AH41" s="88"/>
      <c r="AI41" s="89"/>
      <c r="AJ41" s="89"/>
      <c r="AK41" s="89"/>
      <c r="AL41" s="89"/>
      <c r="AM41" s="89"/>
      <c r="AN41" s="90"/>
      <c r="AO41" s="88"/>
      <c r="AP41" s="89"/>
      <c r="AQ41" s="89"/>
      <c r="AR41" s="89"/>
      <c r="AS41" s="89"/>
      <c r="AT41" s="89"/>
      <c r="AU41" s="90"/>
    </row>
  </sheetData>
  <mergeCells count="166">
    <mergeCell ref="AH9:AN9"/>
    <mergeCell ref="AO9:AU9"/>
    <mergeCell ref="B11:C11"/>
    <mergeCell ref="D11:E11"/>
    <mergeCell ref="F11:G11"/>
    <mergeCell ref="P11:Q11"/>
    <mergeCell ref="Y11:Z11"/>
    <mergeCell ref="B12:C12"/>
    <mergeCell ref="D12:E12"/>
    <mergeCell ref="AA9:AG9"/>
    <mergeCell ref="B10:C10"/>
    <mergeCell ref="D10:E10"/>
    <mergeCell ref="F10:G10"/>
    <mergeCell ref="P10:Q10"/>
    <mergeCell ref="Y10:Z10"/>
    <mergeCell ref="B9:E9"/>
    <mergeCell ref="F9:G9"/>
    <mergeCell ref="P9:Q9"/>
    <mergeCell ref="R9:X9"/>
    <mergeCell ref="Y9:Z9"/>
    <mergeCell ref="H9:O9"/>
    <mergeCell ref="B13:C13"/>
    <mergeCell ref="D13:E13"/>
    <mergeCell ref="F13:G13"/>
    <mergeCell ref="P13:Q13"/>
    <mergeCell ref="Y13:Z13"/>
    <mergeCell ref="B14:C14"/>
    <mergeCell ref="D14:E14"/>
    <mergeCell ref="F14:G14"/>
    <mergeCell ref="P14:Q14"/>
    <mergeCell ref="Y14:Z14"/>
    <mergeCell ref="B15:C15"/>
    <mergeCell ref="D15:E15"/>
    <mergeCell ref="F15:G15"/>
    <mergeCell ref="P15:Q15"/>
    <mergeCell ref="Y15:Z15"/>
    <mergeCell ref="B16:C16"/>
    <mergeCell ref="D16:E16"/>
    <mergeCell ref="F16:G16"/>
    <mergeCell ref="P16:Q16"/>
    <mergeCell ref="Y16:Z16"/>
    <mergeCell ref="B17:C17"/>
    <mergeCell ref="D17:E17"/>
    <mergeCell ref="F17:G17"/>
    <mergeCell ref="P17:Q17"/>
    <mergeCell ref="Y17:Z17"/>
    <mergeCell ref="B18:C18"/>
    <mergeCell ref="D18:E18"/>
    <mergeCell ref="F18:G18"/>
    <mergeCell ref="P18:Q18"/>
    <mergeCell ref="Y18:Z18"/>
    <mergeCell ref="B19:C19"/>
    <mergeCell ref="D19:E19"/>
    <mergeCell ref="F19:G19"/>
    <mergeCell ref="P19:Q19"/>
    <mergeCell ref="Y19:Z19"/>
    <mergeCell ref="B20:C20"/>
    <mergeCell ref="D20:E20"/>
    <mergeCell ref="F20:G20"/>
    <mergeCell ref="P20:Q20"/>
    <mergeCell ref="Y20:Z20"/>
    <mergeCell ref="B21:C21"/>
    <mergeCell ref="D21:E21"/>
    <mergeCell ref="F21:G21"/>
    <mergeCell ref="P21:Q21"/>
    <mergeCell ref="Y21:Z21"/>
    <mergeCell ref="B22:C22"/>
    <mergeCell ref="D22:E22"/>
    <mergeCell ref="F22:G22"/>
    <mergeCell ref="P22:Q22"/>
    <mergeCell ref="Y22:Z22"/>
    <mergeCell ref="B23:C23"/>
    <mergeCell ref="D23:E23"/>
    <mergeCell ref="F23:G23"/>
    <mergeCell ref="P23:Q23"/>
    <mergeCell ref="Y23:Z23"/>
    <mergeCell ref="B24:C24"/>
    <mergeCell ref="D24:E24"/>
    <mergeCell ref="F24:G24"/>
    <mergeCell ref="P24:Q24"/>
    <mergeCell ref="Y24:Z24"/>
    <mergeCell ref="B25:C25"/>
    <mergeCell ref="D25:E25"/>
    <mergeCell ref="F25:G25"/>
    <mergeCell ref="P25:Q25"/>
    <mergeCell ref="Y25:Z25"/>
    <mergeCell ref="B26:C26"/>
    <mergeCell ref="D26:E26"/>
    <mergeCell ref="F26:G26"/>
    <mergeCell ref="P26:Q26"/>
    <mergeCell ref="Y26:Z26"/>
    <mergeCell ref="B27:C27"/>
    <mergeCell ref="D27:E27"/>
    <mergeCell ref="F27:G27"/>
    <mergeCell ref="P27:Q27"/>
    <mergeCell ref="Y27:Z27"/>
    <mergeCell ref="B28:C28"/>
    <mergeCell ref="D28:E28"/>
    <mergeCell ref="F28:G28"/>
    <mergeCell ref="P28:Q28"/>
    <mergeCell ref="Y28:Z28"/>
    <mergeCell ref="B29:C29"/>
    <mergeCell ref="D29:E29"/>
    <mergeCell ref="F29:G29"/>
    <mergeCell ref="P29:Q29"/>
    <mergeCell ref="Y29:Z29"/>
    <mergeCell ref="B30:C30"/>
    <mergeCell ref="D30:E30"/>
    <mergeCell ref="F30:G30"/>
    <mergeCell ref="P30:Q30"/>
    <mergeCell ref="Y30:Z30"/>
    <mergeCell ref="B31:C31"/>
    <mergeCell ref="D31:E31"/>
    <mergeCell ref="F31:G31"/>
    <mergeCell ref="P31:Q31"/>
    <mergeCell ref="Y31:Z31"/>
    <mergeCell ref="B32:C32"/>
    <mergeCell ref="D32:E32"/>
    <mergeCell ref="F32:G32"/>
    <mergeCell ref="P32:Q32"/>
    <mergeCell ref="Y32:Z32"/>
    <mergeCell ref="B33:C33"/>
    <mergeCell ref="D33:E33"/>
    <mergeCell ref="F33:G33"/>
    <mergeCell ref="P33:Q33"/>
    <mergeCell ref="Y33:Z33"/>
    <mergeCell ref="B34:C34"/>
    <mergeCell ref="D34:E34"/>
    <mergeCell ref="F34:G34"/>
    <mergeCell ref="P34:Q34"/>
    <mergeCell ref="Y34:Z34"/>
    <mergeCell ref="P38:Q38"/>
    <mergeCell ref="Y38:Z38"/>
    <mergeCell ref="B35:C35"/>
    <mergeCell ref="D35:E35"/>
    <mergeCell ref="F35:G35"/>
    <mergeCell ref="P35:Q35"/>
    <mergeCell ref="Y35:Z35"/>
    <mergeCell ref="B36:C36"/>
    <mergeCell ref="D36:E36"/>
    <mergeCell ref="F36:G36"/>
    <mergeCell ref="P36:Q36"/>
    <mergeCell ref="Y36:Z36"/>
    <mergeCell ref="B37:C37"/>
    <mergeCell ref="D37:E37"/>
    <mergeCell ref="F37:G37"/>
    <mergeCell ref="P37:Q37"/>
    <mergeCell ref="Y37:Z37"/>
    <mergeCell ref="B38:C38"/>
    <mergeCell ref="D38:E38"/>
    <mergeCell ref="F38:G38"/>
    <mergeCell ref="B41:C41"/>
    <mergeCell ref="D41:E41"/>
    <mergeCell ref="F41:G41"/>
    <mergeCell ref="P41:Q41"/>
    <mergeCell ref="Y41:Z41"/>
    <mergeCell ref="B39:C39"/>
    <mergeCell ref="D39:E39"/>
    <mergeCell ref="F39:G39"/>
    <mergeCell ref="P39:Q39"/>
    <mergeCell ref="Y39:Z39"/>
    <mergeCell ref="B40:C40"/>
    <mergeCell ref="D40:E40"/>
    <mergeCell ref="F40:G40"/>
    <mergeCell ref="P40:Q40"/>
    <mergeCell ref="Y40:Z40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  <colBreaks count="3" manualBreakCount="3">
    <brk id="15" max="1048575" man="1"/>
    <brk id="24" max="1048575" man="1"/>
    <brk id="3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9"/>
  <sheetViews>
    <sheetView zoomScale="80" zoomScaleNormal="80" workbookViewId="0"/>
  </sheetViews>
  <sheetFormatPr defaultRowHeight="15" x14ac:dyDescent="0.3"/>
  <cols>
    <col min="1" max="1" width="3.25" style="24" bestFit="1" customWidth="1"/>
    <col min="2" max="3" width="7.75" style="24" customWidth="1"/>
    <col min="4" max="4" width="8.875" style="24" bestFit="1" customWidth="1"/>
    <col min="5" max="7" width="7.75" style="24" customWidth="1"/>
    <col min="8" max="15" width="11.375" style="24" customWidth="1"/>
    <col min="16" max="17" width="7.75" style="24" customWidth="1"/>
    <col min="18" max="24" width="11.375" style="24" customWidth="1"/>
    <col min="25" max="26" width="7.75" style="24" customWidth="1"/>
    <col min="27" max="33" width="11.375" style="24" customWidth="1"/>
    <col min="34" max="43" width="11.25" customWidth="1"/>
    <col min="44" max="45" width="11.25" style="24" customWidth="1"/>
    <col min="46" max="47" width="11.25" customWidth="1"/>
  </cols>
  <sheetData>
    <row r="1" spans="1:47" s="24" customFormat="1" ht="16.5" x14ac:dyDescent="0.3">
      <c r="A1" s="21" t="s">
        <v>81</v>
      </c>
      <c r="B1" s="21" t="s">
        <v>19</v>
      </c>
      <c r="C1" s="21"/>
      <c r="D1" s="21"/>
      <c r="E1" s="22">
        <v>622</v>
      </c>
      <c r="F1" s="23" t="s">
        <v>82</v>
      </c>
      <c r="G1" s="57"/>
      <c r="H1" s="57"/>
      <c r="I1" s="57"/>
      <c r="J1" s="92"/>
      <c r="L1" s="107">
        <f>D9</f>
        <v>41275</v>
      </c>
      <c r="O1" s="25" t="s">
        <v>83</v>
      </c>
    </row>
    <row r="2" spans="1:47" s="24" customFormat="1" ht="16.5" x14ac:dyDescent="0.3">
      <c r="A2" s="21"/>
      <c r="B2" s="21"/>
      <c r="C2" s="21"/>
      <c r="D2" s="21"/>
      <c r="E2" s="37" t="s">
        <v>84</v>
      </c>
      <c r="F2" s="21"/>
      <c r="G2" s="21"/>
      <c r="H2" s="21"/>
      <c r="I2" s="21"/>
      <c r="AJ2"/>
      <c r="AK2"/>
      <c r="AL2"/>
    </row>
    <row r="3" spans="1:47" s="24" customFormat="1" ht="17.25" x14ac:dyDescent="0.35">
      <c r="A3" s="21"/>
      <c r="B3" s="21"/>
      <c r="C3" s="21"/>
      <c r="D3" s="21"/>
      <c r="E3" s="27">
        <v>422</v>
      </c>
      <c r="F3" s="28" t="s">
        <v>85</v>
      </c>
      <c r="G3" s="21"/>
      <c r="H3" s="21"/>
      <c r="I3" s="21"/>
      <c r="AH3" s="81" t="str">
        <f>'L4'!$AH$2</f>
        <v>Berekening eindejaarspremie 2014:</v>
      </c>
      <c r="AI3"/>
      <c r="AK3"/>
      <c r="AL3"/>
    </row>
    <row r="4" spans="1:47" s="24" customFormat="1" ht="17.25" x14ac:dyDescent="0.35">
      <c r="A4" s="21"/>
      <c r="B4" s="21"/>
      <c r="C4" s="21"/>
      <c r="D4" s="21"/>
      <c r="E4" s="27">
        <v>172</v>
      </c>
      <c r="F4" s="28" t="s">
        <v>86</v>
      </c>
      <c r="G4" s="21"/>
      <c r="H4" s="21"/>
      <c r="I4" s="21"/>
      <c r="AH4" s="82" t="s">
        <v>169</v>
      </c>
      <c r="AI4"/>
      <c r="AK4" s="83">
        <f>'L4'!$AK$3</f>
        <v>128.56</v>
      </c>
      <c r="AL4"/>
    </row>
    <row r="5" spans="1:47" s="24" customFormat="1" ht="17.25" x14ac:dyDescent="0.35">
      <c r="A5" s="21"/>
      <c r="B5" s="21"/>
      <c r="C5" s="21"/>
      <c r="D5" s="21"/>
      <c r="E5" s="27">
        <v>623</v>
      </c>
      <c r="F5" s="28" t="s">
        <v>46</v>
      </c>
      <c r="G5" s="21"/>
      <c r="H5" s="21"/>
      <c r="I5" s="21"/>
      <c r="N5" s="24" t="s">
        <v>22</v>
      </c>
      <c r="O5" s="72">
        <f>'L4'!O4</f>
        <v>1.2682</v>
      </c>
      <c r="V5" s="26"/>
      <c r="AH5" s="82" t="s">
        <v>72</v>
      </c>
      <c r="AI5"/>
    </row>
    <row r="7" spans="1:47" x14ac:dyDescent="0.3">
      <c r="A7" s="29"/>
      <c r="B7" s="135" t="s">
        <v>23</v>
      </c>
      <c r="C7" s="150"/>
      <c r="D7" s="150"/>
      <c r="E7" s="136"/>
      <c r="F7" s="135" t="s">
        <v>24</v>
      </c>
      <c r="G7" s="136"/>
      <c r="H7" s="147" t="s">
        <v>39</v>
      </c>
      <c r="I7" s="148"/>
      <c r="J7" s="148"/>
      <c r="K7" s="148"/>
      <c r="L7" s="148"/>
      <c r="M7" s="148"/>
      <c r="N7" s="148"/>
      <c r="O7" s="149"/>
      <c r="P7" s="135" t="s">
        <v>25</v>
      </c>
      <c r="Q7" s="138"/>
      <c r="R7" s="147" t="s">
        <v>40</v>
      </c>
      <c r="S7" s="148"/>
      <c r="T7" s="148"/>
      <c r="U7" s="148"/>
      <c r="V7" s="148"/>
      <c r="W7" s="148"/>
      <c r="X7" s="149"/>
      <c r="Y7" s="135" t="s">
        <v>26</v>
      </c>
      <c r="Z7" s="136"/>
      <c r="AA7" s="147" t="s">
        <v>41</v>
      </c>
      <c r="AB7" s="148"/>
      <c r="AC7" s="148"/>
      <c r="AD7" s="148"/>
      <c r="AE7" s="148"/>
      <c r="AF7" s="148"/>
      <c r="AG7" s="149"/>
      <c r="AH7" s="147" t="s">
        <v>177</v>
      </c>
      <c r="AI7" s="148"/>
      <c r="AJ7" s="148"/>
      <c r="AK7" s="148"/>
      <c r="AL7" s="148"/>
      <c r="AM7" s="148"/>
      <c r="AN7" s="149"/>
      <c r="AO7" s="147" t="s">
        <v>178</v>
      </c>
      <c r="AP7" s="148"/>
      <c r="AQ7" s="148"/>
      <c r="AR7" s="148"/>
      <c r="AS7" s="148"/>
      <c r="AT7" s="148"/>
      <c r="AU7" s="149"/>
    </row>
    <row r="8" spans="1:47" x14ac:dyDescent="0.3">
      <c r="A8" s="33"/>
      <c r="B8" s="151">
        <v>1</v>
      </c>
      <c r="C8" s="152"/>
      <c r="D8" s="151"/>
      <c r="E8" s="152"/>
      <c r="F8" s="151"/>
      <c r="G8" s="152"/>
      <c r="H8" s="44" t="s">
        <v>183</v>
      </c>
      <c r="I8" s="44" t="s">
        <v>184</v>
      </c>
      <c r="J8" s="44" t="s">
        <v>33</v>
      </c>
      <c r="K8" s="44" t="s">
        <v>34</v>
      </c>
      <c r="L8" s="44" t="s">
        <v>35</v>
      </c>
      <c r="M8" s="44" t="s">
        <v>36</v>
      </c>
      <c r="N8" s="44" t="s">
        <v>37</v>
      </c>
      <c r="O8" s="111" t="s">
        <v>38</v>
      </c>
      <c r="P8" s="151"/>
      <c r="Q8" s="152"/>
      <c r="R8" s="44" t="s">
        <v>185</v>
      </c>
      <c r="S8" s="44" t="s">
        <v>33</v>
      </c>
      <c r="T8" s="44" t="s">
        <v>34</v>
      </c>
      <c r="U8" s="44" t="s">
        <v>35</v>
      </c>
      <c r="V8" s="44" t="s">
        <v>36</v>
      </c>
      <c r="W8" s="44" t="s">
        <v>37</v>
      </c>
      <c r="X8" s="111" t="s">
        <v>38</v>
      </c>
      <c r="Y8" s="153" t="s">
        <v>28</v>
      </c>
      <c r="Z8" s="152"/>
      <c r="AA8" s="44" t="s">
        <v>185</v>
      </c>
      <c r="AB8" s="44" t="s">
        <v>33</v>
      </c>
      <c r="AC8" s="44" t="s">
        <v>34</v>
      </c>
      <c r="AD8" s="44" t="s">
        <v>35</v>
      </c>
      <c r="AE8" s="44" t="s">
        <v>36</v>
      </c>
      <c r="AF8" s="44" t="s">
        <v>37</v>
      </c>
      <c r="AG8" s="111" t="s">
        <v>38</v>
      </c>
      <c r="AH8" s="44" t="s">
        <v>185</v>
      </c>
      <c r="AI8" s="44" t="s">
        <v>33</v>
      </c>
      <c r="AJ8" s="44" t="s">
        <v>34</v>
      </c>
      <c r="AK8" s="44" t="s">
        <v>35</v>
      </c>
      <c r="AL8" s="44" t="s">
        <v>36</v>
      </c>
      <c r="AM8" s="44" t="s">
        <v>37</v>
      </c>
      <c r="AN8" s="111" t="s">
        <v>38</v>
      </c>
      <c r="AO8" s="44" t="s">
        <v>185</v>
      </c>
      <c r="AP8" s="44" t="s">
        <v>33</v>
      </c>
      <c r="AQ8" s="44" t="s">
        <v>34</v>
      </c>
      <c r="AR8" s="44" t="s">
        <v>35</v>
      </c>
      <c r="AS8" s="44" t="s">
        <v>36</v>
      </c>
      <c r="AT8" s="44" t="s">
        <v>37</v>
      </c>
      <c r="AU8" s="111" t="s">
        <v>38</v>
      </c>
    </row>
    <row r="9" spans="1:47" x14ac:dyDescent="0.3">
      <c r="A9" s="33"/>
      <c r="B9" s="139" t="s">
        <v>31</v>
      </c>
      <c r="C9" s="140"/>
      <c r="D9" s="145">
        <f>'L4'!$D$8</f>
        <v>41275</v>
      </c>
      <c r="E9" s="144"/>
      <c r="F9" s="145">
        <f>D9</f>
        <v>41275</v>
      </c>
      <c r="G9" s="146"/>
      <c r="H9" s="48"/>
      <c r="I9" s="48" t="s">
        <v>179</v>
      </c>
      <c r="J9" s="48" t="s">
        <v>180</v>
      </c>
      <c r="K9" s="48" t="s">
        <v>181</v>
      </c>
      <c r="L9" s="48" t="s">
        <v>181</v>
      </c>
      <c r="M9" s="48" t="s">
        <v>181</v>
      </c>
      <c r="N9" s="48" t="s">
        <v>182</v>
      </c>
      <c r="O9" s="54" t="s">
        <v>181</v>
      </c>
      <c r="P9" s="143"/>
      <c r="Q9" s="144"/>
      <c r="R9" s="48" t="s">
        <v>179</v>
      </c>
      <c r="S9" s="48" t="s">
        <v>180</v>
      </c>
      <c r="T9" s="48" t="s">
        <v>181</v>
      </c>
      <c r="U9" s="48" t="s">
        <v>181</v>
      </c>
      <c r="V9" s="48" t="s">
        <v>181</v>
      </c>
      <c r="W9" s="48" t="s">
        <v>182</v>
      </c>
      <c r="X9" s="54" t="s">
        <v>181</v>
      </c>
      <c r="Y9" s="143"/>
      <c r="Z9" s="144"/>
      <c r="AA9" s="48" t="s">
        <v>179</v>
      </c>
      <c r="AB9" s="48" t="s">
        <v>180</v>
      </c>
      <c r="AC9" s="48" t="s">
        <v>181</v>
      </c>
      <c r="AD9" s="48" t="s">
        <v>181</v>
      </c>
      <c r="AE9" s="48" t="s">
        <v>181</v>
      </c>
      <c r="AF9" s="48" t="s">
        <v>182</v>
      </c>
      <c r="AG9" s="54" t="s">
        <v>181</v>
      </c>
      <c r="AH9" s="48" t="s">
        <v>179</v>
      </c>
      <c r="AI9" s="48" t="s">
        <v>180</v>
      </c>
      <c r="AJ9" s="48" t="s">
        <v>181</v>
      </c>
      <c r="AK9" s="48" t="s">
        <v>181</v>
      </c>
      <c r="AL9" s="48" t="s">
        <v>181</v>
      </c>
      <c r="AM9" s="48" t="s">
        <v>182</v>
      </c>
      <c r="AN9" s="54" t="s">
        <v>181</v>
      </c>
      <c r="AO9" s="48" t="s">
        <v>179</v>
      </c>
      <c r="AP9" s="48" t="s">
        <v>180</v>
      </c>
      <c r="AQ9" s="48" t="s">
        <v>181</v>
      </c>
      <c r="AR9" s="48" t="s">
        <v>181</v>
      </c>
      <c r="AS9" s="48" t="s">
        <v>181</v>
      </c>
      <c r="AT9" s="48" t="s">
        <v>182</v>
      </c>
      <c r="AU9" s="54" t="s">
        <v>181</v>
      </c>
    </row>
    <row r="10" spans="1:47" x14ac:dyDescent="0.3">
      <c r="A10" s="33"/>
      <c r="B10" s="135"/>
      <c r="C10" s="136"/>
      <c r="D10" s="137"/>
      <c r="E10" s="138"/>
      <c r="F10" s="62"/>
      <c r="G10" s="63"/>
      <c r="H10" s="66"/>
      <c r="I10" s="66"/>
      <c r="J10" s="66"/>
      <c r="K10" s="66"/>
      <c r="L10" s="66"/>
      <c r="M10" s="66"/>
      <c r="N10" s="66"/>
      <c r="O10" s="63"/>
      <c r="P10" s="62"/>
      <c r="Q10" s="63"/>
      <c r="R10" s="45"/>
      <c r="S10" s="45"/>
      <c r="T10" s="45"/>
      <c r="U10" s="45"/>
      <c r="V10" s="45"/>
      <c r="W10" s="45"/>
      <c r="X10" s="79"/>
      <c r="Y10" s="62"/>
      <c r="Z10" s="63"/>
      <c r="AA10" s="78"/>
      <c r="AB10" s="45"/>
      <c r="AC10" s="45"/>
      <c r="AD10" s="45"/>
      <c r="AE10" s="45"/>
      <c r="AF10" s="45"/>
      <c r="AG10" s="79"/>
      <c r="AH10" s="84"/>
      <c r="AI10" s="85"/>
      <c r="AJ10" s="85"/>
      <c r="AK10" s="85"/>
      <c r="AL10" s="85"/>
      <c r="AM10" s="85"/>
      <c r="AN10" s="86"/>
      <c r="AO10" s="84"/>
      <c r="AP10" s="85"/>
      <c r="AQ10" s="85"/>
      <c r="AR10" s="85"/>
      <c r="AS10" s="85"/>
      <c r="AT10" s="85"/>
      <c r="AU10" s="86"/>
    </row>
    <row r="11" spans="1:47" x14ac:dyDescent="0.3">
      <c r="A11" s="33">
        <v>0</v>
      </c>
      <c r="B11" s="126">
        <v>17037.73</v>
      </c>
      <c r="C11" s="127"/>
      <c r="D11" s="126">
        <f t="shared" ref="D11:D38" si="0">B11*$O$5</f>
        <v>21607.249186000001</v>
      </c>
      <c r="E11" s="128">
        <f t="shared" ref="E11:E38" si="1">D11/40.3399</f>
        <v>535.62971613712477</v>
      </c>
      <c r="F11" s="131">
        <f t="shared" ref="F11:F38" si="2">B11/12*$O$5</f>
        <v>1800.6040988333332</v>
      </c>
      <c r="G11" s="132"/>
      <c r="H11" s="64">
        <f>'L4'!$H$10</f>
        <v>1609.3</v>
      </c>
      <c r="I11" s="64">
        <f>GEW!$E$12+($F11-GEW!$E$12)*SUM(Fasering!$D$5)</f>
        <v>1716.7792493333334</v>
      </c>
      <c r="J11" s="64">
        <f>GEW!$E$12+($F11-GEW!$E$12)*SUM(Fasering!$D$5:$D$6)</f>
        <v>1738.4533119456837</v>
      </c>
      <c r="K11" s="64">
        <f>GEW!$E$12+($F11-GEW!$E$12)*SUM(Fasering!$D$5:$D$7)</f>
        <v>1750.8890604653811</v>
      </c>
      <c r="L11" s="64">
        <f>GEW!$E$12+($F11-GEW!$E$12)*SUM(Fasering!$D$5:$D$8)</f>
        <v>1763.3248089850786</v>
      </c>
      <c r="M11" s="64">
        <f>GEW!$E$12+($F11-GEW!$E$12)*SUM(Fasering!$D$5:$D$9)</f>
        <v>1775.760557504776</v>
      </c>
      <c r="N11" s="64">
        <f>GEW!$E$12+($F11-GEW!$E$12)*SUM(Fasering!$D$5:$D$10)</f>
        <v>1788.1683503136358</v>
      </c>
      <c r="O11" s="77">
        <f>GEW!$E$12+($F11-GEW!$E$12)*SUM(Fasering!$D$5:$D$11)</f>
        <v>1800.6040988333332</v>
      </c>
      <c r="P11" s="131">
        <f t="shared" ref="P11:P38" si="3">((B11&lt;19968.2)*913.03+(B11&gt;19968.2)*(B11&lt;20424.71)*(20424.71-B11+456.51)+(B11&gt;20424.71)*(B11&lt;22659.62)*456.51+(B11&gt;22659.62)*(B11&lt;23116.13)*(23116.13-B11))/12*$O$5</f>
        <v>96.49205383333333</v>
      </c>
      <c r="Q11" s="132">
        <f t="shared" ref="Q11:Q38" si="4">P11/40.3399</f>
        <v>2.3919755337354167</v>
      </c>
      <c r="R11" s="46">
        <f>$P11*SUM(Fasering!$D$5)</f>
        <v>0</v>
      </c>
      <c r="S11" s="46">
        <f>$P11*SUM(Fasering!$D$5:$D$6)</f>
        <v>24.949341738787748</v>
      </c>
      <c r="T11" s="46">
        <f>$P11*SUM(Fasering!$D$5:$D$7)</f>
        <v>39.26432020612684</v>
      </c>
      <c r="U11" s="46">
        <f>$P11*SUM(Fasering!$D$5:$D$8)</f>
        <v>53.579298673465928</v>
      </c>
      <c r="V11" s="46">
        <f>$P11*SUM(Fasering!$D$5:$D$9)</f>
        <v>67.894277140805016</v>
      </c>
      <c r="W11" s="46">
        <f>$P11*SUM(Fasering!$D$5:$D$10)</f>
        <v>82.177075365994256</v>
      </c>
      <c r="X11" s="76">
        <f>$P11*SUM(Fasering!$D$5:$D$11)</f>
        <v>96.49205383333333</v>
      </c>
      <c r="Y11" s="131">
        <f t="shared" ref="Y11:Y38" si="5">((B11&lt;19968.2)*456.51+(B11&gt;19968.2)*(B11&lt;20196.46)*(20196.46-B11+228.26)+(B11&gt;20196.46)*(B11&lt;22659.62)*228.26+(B11&gt;22659.62)*(B11&lt;22887.88)*(22887.88-B11))/12*$O$5</f>
        <v>48.245498499999997</v>
      </c>
      <c r="Z11" s="132">
        <f t="shared" ref="Z11:Z38" si="6">Y11/40.3399</f>
        <v>1.1959746677607033</v>
      </c>
      <c r="AA11" s="75">
        <f>$Y11*SUM(Fasering!$D$5)</f>
        <v>0</v>
      </c>
      <c r="AB11" s="46">
        <f>$Y11*SUM(Fasering!$D$5:$D$6)</f>
        <v>12.474534240029346</v>
      </c>
      <c r="AC11" s="46">
        <f>$Y11*SUM(Fasering!$D$5:$D$7)</f>
        <v>19.631945080992917</v>
      </c>
      <c r="AD11" s="46">
        <f>$Y11*SUM(Fasering!$D$5:$D$8)</f>
        <v>26.789355921956485</v>
      </c>
      <c r="AE11" s="46">
        <f>$Y11*SUM(Fasering!$D$5:$D$9)</f>
        <v>33.946766762920056</v>
      </c>
      <c r="AF11" s="46">
        <f>$Y11*SUM(Fasering!$D$5:$D$10)</f>
        <v>41.088087659036432</v>
      </c>
      <c r="AG11" s="76">
        <f>$Y11*SUM(Fasering!$D$5:$D$11)</f>
        <v>48.245498499999997</v>
      </c>
      <c r="AH11" s="5">
        <f>($AK$4+(I11+R11)*12*7.57%)*SUM(Fasering!$D$5)</f>
        <v>0</v>
      </c>
      <c r="AI11" s="9">
        <f>($AK$4+(J11+S11)*12*7.57%)*SUM(Fasering!$D$5:$D$6)</f>
        <v>447.42765568026778</v>
      </c>
      <c r="AJ11" s="9">
        <f>($AK$4+(K11+T11)*12*7.57%)*SUM(Fasering!$D$5:$D$7)</f>
        <v>714.03278483917313</v>
      </c>
      <c r="AK11" s="9">
        <f>($AK$4+(L11+U11)*12*7.57%)*SUM(Fasering!$D$5:$D$8)</f>
        <v>987.84802347308653</v>
      </c>
      <c r="AL11" s="9">
        <f>($AK$4+(M11+V11)*12*7.57%)*SUM(Fasering!$D$5:$D$9)</f>
        <v>1268.8733715820081</v>
      </c>
      <c r="AM11" s="9">
        <f>($AK$4+(N11+W11)*12*7.57%)*SUM(Fasering!$D$5:$D$10)</f>
        <v>1556.452786435467</v>
      </c>
      <c r="AN11" s="87">
        <f>($AK$4+(O11+X11)*12*7.57%)*SUM(Fasering!$D$5:$D$11)</f>
        <v>1851.8821450823998</v>
      </c>
      <c r="AO11" s="5">
        <f>($AK$4+(I11+AA11)*12*7.57%)*SUM(Fasering!$D$5)</f>
        <v>0</v>
      </c>
      <c r="AP11" s="9">
        <f>($AK$4+(J11+AB11)*12*7.57%)*SUM(Fasering!$D$5:$D$6)</f>
        <v>444.49758214761488</v>
      </c>
      <c r="AQ11" s="9">
        <f>($AK$4+(K11+AC11)*12*7.57%)*SUM(Fasering!$D$5:$D$7)</f>
        <v>706.7757952237439</v>
      </c>
      <c r="AR11" s="9">
        <f>($AK$4+(L11+AD11)*12*7.57%)*SUM(Fasering!$D$5:$D$8)</f>
        <v>974.33494231038048</v>
      </c>
      <c r="AS11" s="9">
        <f>($AK$4+(M11+AE11)*12*7.57%)*SUM(Fasering!$D$5:$D$9)</f>
        <v>1247.1750234075246</v>
      </c>
      <c r="AT11" s="9">
        <f>($AK$4+(N11+AF11)*12*7.57%)*SUM(Fasering!$D$5:$D$10)</f>
        <v>1524.6648967020162</v>
      </c>
      <c r="AU11" s="87">
        <f>($AK$4+(O11+AG11)*12*7.57%)*SUM(Fasering!$D$5:$D$11)</f>
        <v>1808.0549742175999</v>
      </c>
    </row>
    <row r="12" spans="1:47" x14ac:dyDescent="0.3">
      <c r="A12" s="33">
        <f t="shared" ref="A12:A38" si="7">+A11+1</f>
        <v>1</v>
      </c>
      <c r="B12" s="126">
        <v>17736.689999999999</v>
      </c>
      <c r="C12" s="127"/>
      <c r="D12" s="126">
        <f t="shared" si="0"/>
        <v>22493.670257999998</v>
      </c>
      <c r="E12" s="128">
        <f t="shared" si="1"/>
        <v>557.60352053426004</v>
      </c>
      <c r="F12" s="131">
        <f t="shared" si="2"/>
        <v>1874.4725214999999</v>
      </c>
      <c r="G12" s="132">
        <f t="shared" ref="G12:G38" si="8">F12/40.3399</f>
        <v>46.46696004452167</v>
      </c>
      <c r="H12" s="64">
        <f>'L4'!$H$10</f>
        <v>1609.3</v>
      </c>
      <c r="I12" s="64">
        <f>GEW!$E$12+($F12-GEW!$E$12)*SUM(Fasering!$D$5)</f>
        <v>1716.7792493333334</v>
      </c>
      <c r="J12" s="64">
        <f>GEW!$E$12+($F12-GEW!$E$12)*SUM(Fasering!$D$5:$D$6)</f>
        <v>1757.5530040716194</v>
      </c>
      <c r="K12" s="64">
        <f>GEW!$E$12+($F12-GEW!$E$12)*SUM(Fasering!$D$5:$D$7)</f>
        <v>1780.9474257450263</v>
      </c>
      <c r="L12" s="64">
        <f>GEW!$E$12+($F12-GEW!$E$12)*SUM(Fasering!$D$5:$D$8)</f>
        <v>1804.3418474184332</v>
      </c>
      <c r="M12" s="64">
        <f>GEW!$E$12+($F12-GEW!$E$12)*SUM(Fasering!$D$5:$D$9)</f>
        <v>1827.7362690918399</v>
      </c>
      <c r="N12" s="64">
        <f>GEW!$E$12+($F12-GEW!$E$12)*SUM(Fasering!$D$5:$D$10)</f>
        <v>1851.078099826593</v>
      </c>
      <c r="O12" s="77">
        <f>GEW!$E$12+($F12-GEW!$E$12)*SUM(Fasering!$D$5:$D$11)</f>
        <v>1874.4725214999999</v>
      </c>
      <c r="P12" s="131">
        <f t="shared" si="3"/>
        <v>96.49205383333333</v>
      </c>
      <c r="Q12" s="132">
        <f t="shared" si="4"/>
        <v>2.3919755337354167</v>
      </c>
      <c r="R12" s="46">
        <f>$P12*SUM(Fasering!$D$5)</f>
        <v>0</v>
      </c>
      <c r="S12" s="46">
        <f>$P12*SUM(Fasering!$D$5:$D$6)</f>
        <v>24.949341738787748</v>
      </c>
      <c r="T12" s="46">
        <f>$P12*SUM(Fasering!$D$5:$D$7)</f>
        <v>39.26432020612684</v>
      </c>
      <c r="U12" s="46">
        <f>$P12*SUM(Fasering!$D$5:$D$8)</f>
        <v>53.579298673465928</v>
      </c>
      <c r="V12" s="46">
        <f>$P12*SUM(Fasering!$D$5:$D$9)</f>
        <v>67.894277140805016</v>
      </c>
      <c r="W12" s="46">
        <f>$P12*SUM(Fasering!$D$5:$D$10)</f>
        <v>82.177075365994256</v>
      </c>
      <c r="X12" s="76">
        <f>$P12*SUM(Fasering!$D$5:$D$11)</f>
        <v>96.49205383333333</v>
      </c>
      <c r="Y12" s="131">
        <f t="shared" si="5"/>
        <v>48.245498499999997</v>
      </c>
      <c r="Z12" s="132">
        <f t="shared" si="6"/>
        <v>1.1959746677607033</v>
      </c>
      <c r="AA12" s="75">
        <f>$Y12*SUM(Fasering!$D$5)</f>
        <v>0</v>
      </c>
      <c r="AB12" s="46">
        <f>$Y12*SUM(Fasering!$D$5:$D$6)</f>
        <v>12.474534240029346</v>
      </c>
      <c r="AC12" s="46">
        <f>$Y12*SUM(Fasering!$D$5:$D$7)</f>
        <v>19.631945080992917</v>
      </c>
      <c r="AD12" s="46">
        <f>$Y12*SUM(Fasering!$D$5:$D$8)</f>
        <v>26.789355921956485</v>
      </c>
      <c r="AE12" s="46">
        <f>$Y12*SUM(Fasering!$D$5:$D$9)</f>
        <v>33.946766762920056</v>
      </c>
      <c r="AF12" s="46">
        <f>$Y12*SUM(Fasering!$D$5:$D$10)</f>
        <v>41.088087659036432</v>
      </c>
      <c r="AG12" s="76">
        <f>$Y12*SUM(Fasering!$D$5:$D$11)</f>
        <v>48.245498499999997</v>
      </c>
      <c r="AH12" s="5">
        <f>($AK$4+(I12+R12)*12*7.57%)*SUM(Fasering!$D$5)</f>
        <v>0</v>
      </c>
      <c r="AI12" s="9">
        <f>($AK$4+(J12+S12)*12*7.57%)*SUM(Fasering!$D$5:$D$6)</f>
        <v>451.91377720042692</v>
      </c>
      <c r="AJ12" s="9">
        <f>($AK$4+(K12+T12)*12*7.57%)*SUM(Fasering!$D$5:$D$7)</f>
        <v>725.14367912989519</v>
      </c>
      <c r="AK12" s="9">
        <f>($AK$4+(L12+U12)*12*7.57%)*SUM(Fasering!$D$5:$D$8)</f>
        <v>1008.5373759866346</v>
      </c>
      <c r="AL12" s="9">
        <f>($AK$4+(M12+V12)*12*7.57%)*SUM(Fasering!$D$5:$D$9)</f>
        <v>1302.0948677706454</v>
      </c>
      <c r="AM12" s="9">
        <f>($AK$4+(N12+W12)*12*7.57%)*SUM(Fasering!$D$5:$D$10)</f>
        <v>1605.1219869263393</v>
      </c>
      <c r="AN12" s="87">
        <f>($AK$4+(O12+X12)*12*7.57%)*SUM(Fasering!$D$5:$D$11)</f>
        <v>1918.9842202327998</v>
      </c>
      <c r="AO12" s="5">
        <f>($AK$4+(I12+AA12)*12*7.57%)*SUM(Fasering!$D$5)</f>
        <v>0</v>
      </c>
      <c r="AP12" s="9">
        <f>($AK$4+(J12+AB12)*12*7.57%)*SUM(Fasering!$D$5:$D$6)</f>
        <v>448.98370366777397</v>
      </c>
      <c r="AQ12" s="9">
        <f>($AK$4+(K12+AC12)*12*7.57%)*SUM(Fasering!$D$5:$D$7)</f>
        <v>717.88668951446596</v>
      </c>
      <c r="AR12" s="9">
        <f>($AK$4+(L12+AD12)*12*7.57%)*SUM(Fasering!$D$5:$D$8)</f>
        <v>995.0242948239287</v>
      </c>
      <c r="AS12" s="9">
        <f>($AK$4+(M12+AE12)*12*7.57%)*SUM(Fasering!$D$5:$D$9)</f>
        <v>1280.3965195961623</v>
      </c>
      <c r="AT12" s="9">
        <f>($AK$4+(N12+AF12)*12*7.57%)*SUM(Fasering!$D$5:$D$10)</f>
        <v>1573.3340971928885</v>
      </c>
      <c r="AU12" s="87">
        <f>($AK$4+(O12+AG12)*12*7.57%)*SUM(Fasering!$D$5:$D$11)</f>
        <v>1875.1570493679997</v>
      </c>
    </row>
    <row r="13" spans="1:47" x14ac:dyDescent="0.3">
      <c r="A13" s="33">
        <f t="shared" si="7"/>
        <v>2</v>
      </c>
      <c r="B13" s="126">
        <v>18435.650000000001</v>
      </c>
      <c r="C13" s="127"/>
      <c r="D13" s="126">
        <f t="shared" si="0"/>
        <v>23380.091330000003</v>
      </c>
      <c r="E13" s="128">
        <f t="shared" si="1"/>
        <v>579.57732493139554</v>
      </c>
      <c r="F13" s="131">
        <f t="shared" si="2"/>
        <v>1948.3409441666668</v>
      </c>
      <c r="G13" s="132">
        <f t="shared" si="8"/>
        <v>48.298110410949626</v>
      </c>
      <c r="H13" s="64">
        <f>'L4'!$H$10</f>
        <v>1609.3</v>
      </c>
      <c r="I13" s="64">
        <f>GEW!$E$12+($F13-GEW!$E$12)*SUM(Fasering!$D$5)</f>
        <v>1716.7792493333334</v>
      </c>
      <c r="J13" s="64">
        <f>GEW!$E$12+($F13-GEW!$E$12)*SUM(Fasering!$D$5:$D$6)</f>
        <v>1776.6526961975553</v>
      </c>
      <c r="K13" s="64">
        <f>GEW!$E$12+($F13-GEW!$E$12)*SUM(Fasering!$D$5:$D$7)</f>
        <v>1811.0057910246715</v>
      </c>
      <c r="L13" s="64">
        <f>GEW!$E$12+($F13-GEW!$E$12)*SUM(Fasering!$D$5:$D$8)</f>
        <v>1845.3588858517878</v>
      </c>
      <c r="M13" s="64">
        <f>GEW!$E$12+($F13-GEW!$E$12)*SUM(Fasering!$D$5:$D$9)</f>
        <v>1879.7119806789042</v>
      </c>
      <c r="N13" s="64">
        <f>GEW!$E$12+($F13-GEW!$E$12)*SUM(Fasering!$D$5:$D$10)</f>
        <v>1913.9878493395504</v>
      </c>
      <c r="O13" s="77">
        <f>GEW!$E$12+($F13-GEW!$E$12)*SUM(Fasering!$D$5:$D$11)</f>
        <v>1948.3409441666668</v>
      </c>
      <c r="P13" s="131">
        <f t="shared" si="3"/>
        <v>96.49205383333333</v>
      </c>
      <c r="Q13" s="132">
        <f t="shared" si="4"/>
        <v>2.3919755337354167</v>
      </c>
      <c r="R13" s="46">
        <f>$P13*SUM(Fasering!$D$5)</f>
        <v>0</v>
      </c>
      <c r="S13" s="46">
        <f>$P13*SUM(Fasering!$D$5:$D$6)</f>
        <v>24.949341738787748</v>
      </c>
      <c r="T13" s="46">
        <f>$P13*SUM(Fasering!$D$5:$D$7)</f>
        <v>39.26432020612684</v>
      </c>
      <c r="U13" s="46">
        <f>$P13*SUM(Fasering!$D$5:$D$8)</f>
        <v>53.579298673465928</v>
      </c>
      <c r="V13" s="46">
        <f>$P13*SUM(Fasering!$D$5:$D$9)</f>
        <v>67.894277140805016</v>
      </c>
      <c r="W13" s="46">
        <f>$P13*SUM(Fasering!$D$5:$D$10)</f>
        <v>82.177075365994256</v>
      </c>
      <c r="X13" s="76">
        <f>$P13*SUM(Fasering!$D$5:$D$11)</f>
        <v>96.49205383333333</v>
      </c>
      <c r="Y13" s="131">
        <f t="shared" si="5"/>
        <v>48.245498499999997</v>
      </c>
      <c r="Z13" s="132">
        <f t="shared" si="6"/>
        <v>1.1959746677607033</v>
      </c>
      <c r="AA13" s="75">
        <f>$Y13*SUM(Fasering!$D$5)</f>
        <v>0</v>
      </c>
      <c r="AB13" s="46">
        <f>$Y13*SUM(Fasering!$D$5:$D$6)</f>
        <v>12.474534240029346</v>
      </c>
      <c r="AC13" s="46">
        <f>$Y13*SUM(Fasering!$D$5:$D$7)</f>
        <v>19.631945080992917</v>
      </c>
      <c r="AD13" s="46">
        <f>$Y13*SUM(Fasering!$D$5:$D$8)</f>
        <v>26.789355921956485</v>
      </c>
      <c r="AE13" s="46">
        <f>$Y13*SUM(Fasering!$D$5:$D$9)</f>
        <v>33.946766762920056</v>
      </c>
      <c r="AF13" s="46">
        <f>$Y13*SUM(Fasering!$D$5:$D$10)</f>
        <v>41.088087659036432</v>
      </c>
      <c r="AG13" s="76">
        <f>$Y13*SUM(Fasering!$D$5:$D$11)</f>
        <v>48.245498499999997</v>
      </c>
      <c r="AH13" s="5">
        <f>($AK$4+(I13+R13)*12*7.57%)*SUM(Fasering!$D$5)</f>
        <v>0</v>
      </c>
      <c r="AI13" s="9">
        <f>($AK$4+(J13+S13)*12*7.57%)*SUM(Fasering!$D$5:$D$6)</f>
        <v>456.39989872058607</v>
      </c>
      <c r="AJ13" s="9">
        <f>($AK$4+(K13+T13)*12*7.57%)*SUM(Fasering!$D$5:$D$7)</f>
        <v>736.25457342061713</v>
      </c>
      <c r="AK13" s="9">
        <f>($AK$4+(L13+U13)*12*7.57%)*SUM(Fasering!$D$5:$D$8)</f>
        <v>1029.2267285001831</v>
      </c>
      <c r="AL13" s="9">
        <f>($AK$4+(M13+V13)*12*7.57%)*SUM(Fasering!$D$5:$D$9)</f>
        <v>1335.3163639592835</v>
      </c>
      <c r="AM13" s="9">
        <f>($AK$4+(N13+W13)*12*7.57%)*SUM(Fasering!$D$5:$D$10)</f>
        <v>1653.7911874172121</v>
      </c>
      <c r="AN13" s="87">
        <f>($AK$4+(O13+X13)*12*7.57%)*SUM(Fasering!$D$5:$D$11)</f>
        <v>1986.0862953832002</v>
      </c>
      <c r="AO13" s="5">
        <f>($AK$4+(I13+AA13)*12*7.57%)*SUM(Fasering!$D$5)</f>
        <v>0</v>
      </c>
      <c r="AP13" s="9">
        <f>($AK$4+(J13+AB13)*12*7.57%)*SUM(Fasering!$D$5:$D$6)</f>
        <v>453.46982518793317</v>
      </c>
      <c r="AQ13" s="9">
        <f>($AK$4+(K13+AC13)*12*7.57%)*SUM(Fasering!$D$5:$D$7)</f>
        <v>728.99758380518801</v>
      </c>
      <c r="AR13" s="9">
        <f>($AK$4+(L13+AD13)*12*7.57%)*SUM(Fasering!$D$5:$D$8)</f>
        <v>1015.7136473374769</v>
      </c>
      <c r="AS13" s="9">
        <f>($AK$4+(M13+AE13)*12*7.57%)*SUM(Fasering!$D$5:$D$9)</f>
        <v>1313.6180157848</v>
      </c>
      <c r="AT13" s="9">
        <f>($AK$4+(N13+AF13)*12*7.57%)*SUM(Fasering!$D$5:$D$10)</f>
        <v>1622.0032976837608</v>
      </c>
      <c r="AU13" s="87">
        <f>($AK$4+(O13+AG13)*12*7.57%)*SUM(Fasering!$D$5:$D$11)</f>
        <v>1942.2591245184001</v>
      </c>
    </row>
    <row r="14" spans="1:47" x14ac:dyDescent="0.3">
      <c r="A14" s="33">
        <f t="shared" si="7"/>
        <v>3</v>
      </c>
      <c r="B14" s="126">
        <v>19134.62</v>
      </c>
      <c r="C14" s="127"/>
      <c r="D14" s="126">
        <f t="shared" si="0"/>
        <v>24266.525083999997</v>
      </c>
      <c r="E14" s="128">
        <f t="shared" si="1"/>
        <v>601.55144370709888</v>
      </c>
      <c r="F14" s="131">
        <f t="shared" si="2"/>
        <v>2022.2104236666664</v>
      </c>
      <c r="G14" s="132">
        <f t="shared" si="8"/>
        <v>50.129286975591569</v>
      </c>
      <c r="H14" s="64">
        <f>'L4'!$H$10</f>
        <v>1609.3</v>
      </c>
      <c r="I14" s="64">
        <f>GEW!$E$12+($F14-GEW!$E$12)*SUM(Fasering!$D$5)</f>
        <v>1716.7792493333334</v>
      </c>
      <c r="J14" s="64">
        <f>GEW!$E$12+($F14-GEW!$E$12)*SUM(Fasering!$D$5:$D$6)</f>
        <v>1795.7526615822198</v>
      </c>
      <c r="K14" s="64">
        <f>GEW!$E$12+($F14-GEW!$E$12)*SUM(Fasering!$D$5:$D$7)</f>
        <v>1841.0645863484576</v>
      </c>
      <c r="L14" s="64">
        <f>GEW!$E$12+($F14-GEW!$E$12)*SUM(Fasering!$D$5:$D$8)</f>
        <v>1886.3765111146952</v>
      </c>
      <c r="M14" s="64">
        <f>GEW!$E$12+($F14-GEW!$E$12)*SUM(Fasering!$D$5:$D$9)</f>
        <v>1931.688435880933</v>
      </c>
      <c r="N14" s="64">
        <f>GEW!$E$12+($F14-GEW!$E$12)*SUM(Fasering!$D$5:$D$10)</f>
        <v>1976.8984989004289</v>
      </c>
      <c r="O14" s="77">
        <f>GEW!$E$12+($F14-GEW!$E$12)*SUM(Fasering!$D$5:$D$11)</f>
        <v>2022.2104236666664</v>
      </c>
      <c r="P14" s="131">
        <f t="shared" si="3"/>
        <v>96.49205383333333</v>
      </c>
      <c r="Q14" s="132">
        <f t="shared" si="4"/>
        <v>2.3919755337354167</v>
      </c>
      <c r="R14" s="46">
        <f>$P14*SUM(Fasering!$D$5)</f>
        <v>0</v>
      </c>
      <c r="S14" s="46">
        <f>$P14*SUM(Fasering!$D$5:$D$6)</f>
        <v>24.949341738787748</v>
      </c>
      <c r="T14" s="46">
        <f>$P14*SUM(Fasering!$D$5:$D$7)</f>
        <v>39.26432020612684</v>
      </c>
      <c r="U14" s="46">
        <f>$P14*SUM(Fasering!$D$5:$D$8)</f>
        <v>53.579298673465928</v>
      </c>
      <c r="V14" s="46">
        <f>$P14*SUM(Fasering!$D$5:$D$9)</f>
        <v>67.894277140805016</v>
      </c>
      <c r="W14" s="46">
        <f>$P14*SUM(Fasering!$D$5:$D$10)</f>
        <v>82.177075365994256</v>
      </c>
      <c r="X14" s="76">
        <f>$P14*SUM(Fasering!$D$5:$D$11)</f>
        <v>96.49205383333333</v>
      </c>
      <c r="Y14" s="131">
        <f t="shared" si="5"/>
        <v>48.245498499999997</v>
      </c>
      <c r="Z14" s="132">
        <f t="shared" si="6"/>
        <v>1.1959746677607033</v>
      </c>
      <c r="AA14" s="75">
        <f>$Y14*SUM(Fasering!$D$5)</f>
        <v>0</v>
      </c>
      <c r="AB14" s="46">
        <f>$Y14*SUM(Fasering!$D$5:$D$6)</f>
        <v>12.474534240029346</v>
      </c>
      <c r="AC14" s="46">
        <f>$Y14*SUM(Fasering!$D$5:$D$7)</f>
        <v>19.631945080992917</v>
      </c>
      <c r="AD14" s="46">
        <f>$Y14*SUM(Fasering!$D$5:$D$8)</f>
        <v>26.789355921956485</v>
      </c>
      <c r="AE14" s="46">
        <f>$Y14*SUM(Fasering!$D$5:$D$9)</f>
        <v>33.946766762920056</v>
      </c>
      <c r="AF14" s="46">
        <f>$Y14*SUM(Fasering!$D$5:$D$10)</f>
        <v>41.088087659036432</v>
      </c>
      <c r="AG14" s="76">
        <f>$Y14*SUM(Fasering!$D$5:$D$11)</f>
        <v>48.245498499999997</v>
      </c>
      <c r="AH14" s="5">
        <f>($AK$4+(I14+R14)*12*7.57%)*SUM(Fasering!$D$5)</f>
        <v>0</v>
      </c>
      <c r="AI14" s="9">
        <f>($AK$4+(J14+S14)*12*7.57%)*SUM(Fasering!$D$5:$D$6)</f>
        <v>460.88608442355275</v>
      </c>
      <c r="AJ14" s="9">
        <f>($AK$4+(K14+T14)*12*7.57%)*SUM(Fasering!$D$5:$D$7)</f>
        <v>747.36562667457451</v>
      </c>
      <c r="AK14" s="9">
        <f>($AK$4+(L14+U14)*12*7.57%)*SUM(Fasering!$D$5:$D$8)</f>
        <v>1049.9163770156842</v>
      </c>
      <c r="AL14" s="9">
        <f>($AK$4+(M14+V14)*12*7.57%)*SUM(Fasering!$D$5:$D$9)</f>
        <v>1368.538335446882</v>
      </c>
      <c r="AM14" s="9">
        <f>($AK$4+(N14+W14)*12*7.57%)*SUM(Fasering!$D$5:$D$10)</f>
        <v>1702.4610842168931</v>
      </c>
      <c r="AN14" s="87">
        <f>($AK$4+(O14+X14)*12*7.57%)*SUM(Fasering!$D$5:$D$11)</f>
        <v>2053.1893305610001</v>
      </c>
      <c r="AO14" s="5">
        <f>($AK$4+(I14+AA14)*12*7.57%)*SUM(Fasering!$D$5)</f>
        <v>0</v>
      </c>
      <c r="AP14" s="9">
        <f>($AK$4+(J14+AB14)*12*7.57%)*SUM(Fasering!$D$5:$D$6)</f>
        <v>457.95601089089985</v>
      </c>
      <c r="AQ14" s="9">
        <f>($AK$4+(K14+AC14)*12*7.57%)*SUM(Fasering!$D$5:$D$7)</f>
        <v>740.10863705914528</v>
      </c>
      <c r="AR14" s="9">
        <f>($AK$4+(L14+AD14)*12*7.57%)*SUM(Fasering!$D$5:$D$8)</f>
        <v>1036.4032958529783</v>
      </c>
      <c r="AS14" s="9">
        <f>($AK$4+(M14+AE14)*12*7.57%)*SUM(Fasering!$D$5:$D$9)</f>
        <v>1346.8399872723987</v>
      </c>
      <c r="AT14" s="9">
        <f>($AK$4+(N14+AF14)*12*7.57%)*SUM(Fasering!$D$5:$D$10)</f>
        <v>1670.6731944834414</v>
      </c>
      <c r="AU14" s="87">
        <f>($AK$4+(O14+AG14)*12*7.57%)*SUM(Fasering!$D$5:$D$11)</f>
        <v>2009.3621596961998</v>
      </c>
    </row>
    <row r="15" spans="1:47" x14ac:dyDescent="0.3">
      <c r="A15" s="33">
        <f t="shared" si="7"/>
        <v>4</v>
      </c>
      <c r="B15" s="126">
        <v>19833.580000000002</v>
      </c>
      <c r="C15" s="127"/>
      <c r="D15" s="126">
        <f t="shared" si="0"/>
        <v>25152.946156000002</v>
      </c>
      <c r="E15" s="128">
        <f t="shared" si="1"/>
        <v>623.52524810423427</v>
      </c>
      <c r="F15" s="131">
        <f t="shared" si="2"/>
        <v>2096.0788463333333</v>
      </c>
      <c r="G15" s="132">
        <f t="shared" si="8"/>
        <v>51.960437342019524</v>
      </c>
      <c r="H15" s="64">
        <f>'L4'!$H$10</f>
        <v>1609.3</v>
      </c>
      <c r="I15" s="64">
        <f>GEW!$E$12+($F15-GEW!$E$12)*SUM(Fasering!$D$5)</f>
        <v>1716.7792493333334</v>
      </c>
      <c r="J15" s="64">
        <f>GEW!$E$12+($F15-GEW!$E$12)*SUM(Fasering!$D$5:$D$6)</f>
        <v>1814.8523537081558</v>
      </c>
      <c r="K15" s="64">
        <f>GEW!$E$12+($F15-GEW!$E$12)*SUM(Fasering!$D$5:$D$7)</f>
        <v>1871.1229516281028</v>
      </c>
      <c r="L15" s="64">
        <f>GEW!$E$12+($F15-GEW!$E$12)*SUM(Fasering!$D$5:$D$8)</f>
        <v>1927.39354954805</v>
      </c>
      <c r="M15" s="64">
        <f>GEW!$E$12+($F15-GEW!$E$12)*SUM(Fasering!$D$5:$D$9)</f>
        <v>1983.6641474679971</v>
      </c>
      <c r="N15" s="64">
        <f>GEW!$E$12+($F15-GEW!$E$12)*SUM(Fasering!$D$5:$D$10)</f>
        <v>2039.8082484133863</v>
      </c>
      <c r="O15" s="77">
        <f>GEW!$E$12+($F15-GEW!$E$12)*SUM(Fasering!$D$5:$D$11)</f>
        <v>2096.0788463333333</v>
      </c>
      <c r="P15" s="131">
        <f t="shared" si="3"/>
        <v>96.49205383333333</v>
      </c>
      <c r="Q15" s="132">
        <f t="shared" si="4"/>
        <v>2.3919755337354167</v>
      </c>
      <c r="R15" s="46">
        <f>$P15*SUM(Fasering!$D$5)</f>
        <v>0</v>
      </c>
      <c r="S15" s="46">
        <f>$P15*SUM(Fasering!$D$5:$D$6)</f>
        <v>24.949341738787748</v>
      </c>
      <c r="T15" s="46">
        <f>$P15*SUM(Fasering!$D$5:$D$7)</f>
        <v>39.26432020612684</v>
      </c>
      <c r="U15" s="46">
        <f>$P15*SUM(Fasering!$D$5:$D$8)</f>
        <v>53.579298673465928</v>
      </c>
      <c r="V15" s="46">
        <f>$P15*SUM(Fasering!$D$5:$D$9)</f>
        <v>67.894277140805016</v>
      </c>
      <c r="W15" s="46">
        <f>$P15*SUM(Fasering!$D$5:$D$10)</f>
        <v>82.177075365994256</v>
      </c>
      <c r="X15" s="76">
        <f>$P15*SUM(Fasering!$D$5:$D$11)</f>
        <v>96.49205383333333</v>
      </c>
      <c r="Y15" s="131">
        <f t="shared" si="5"/>
        <v>48.245498499999997</v>
      </c>
      <c r="Z15" s="132">
        <f t="shared" si="6"/>
        <v>1.1959746677607033</v>
      </c>
      <c r="AA15" s="75">
        <f>$Y15*SUM(Fasering!$D$5)</f>
        <v>0</v>
      </c>
      <c r="AB15" s="46">
        <f>$Y15*SUM(Fasering!$D$5:$D$6)</f>
        <v>12.474534240029346</v>
      </c>
      <c r="AC15" s="46">
        <f>$Y15*SUM(Fasering!$D$5:$D$7)</f>
        <v>19.631945080992917</v>
      </c>
      <c r="AD15" s="46">
        <f>$Y15*SUM(Fasering!$D$5:$D$8)</f>
        <v>26.789355921956485</v>
      </c>
      <c r="AE15" s="46">
        <f>$Y15*SUM(Fasering!$D$5:$D$9)</f>
        <v>33.946766762920056</v>
      </c>
      <c r="AF15" s="46">
        <f>$Y15*SUM(Fasering!$D$5:$D$10)</f>
        <v>41.088087659036432</v>
      </c>
      <c r="AG15" s="76">
        <f>$Y15*SUM(Fasering!$D$5:$D$11)</f>
        <v>48.245498499999997</v>
      </c>
      <c r="AH15" s="5">
        <f>($AK$4+(I15+R15)*12*7.57%)*SUM(Fasering!$D$5)</f>
        <v>0</v>
      </c>
      <c r="AI15" s="9">
        <f>($AK$4+(J15+S15)*12*7.57%)*SUM(Fasering!$D$5:$D$6)</f>
        <v>465.37220594371189</v>
      </c>
      <c r="AJ15" s="9">
        <f>($AK$4+(K15+T15)*12*7.57%)*SUM(Fasering!$D$5:$D$7)</f>
        <v>758.47652096529657</v>
      </c>
      <c r="AK15" s="9">
        <f>($AK$4+(L15+U15)*12*7.57%)*SUM(Fasering!$D$5:$D$8)</f>
        <v>1070.6057295292326</v>
      </c>
      <c r="AL15" s="9">
        <f>($AK$4+(M15+V15)*12*7.57%)*SUM(Fasering!$D$5:$D$9)</f>
        <v>1401.7598316355195</v>
      </c>
      <c r="AM15" s="9">
        <f>($AK$4+(N15+W15)*12*7.57%)*SUM(Fasering!$D$5:$D$10)</f>
        <v>1751.1302847077654</v>
      </c>
      <c r="AN15" s="87">
        <f>($AK$4+(O15+X15)*12*7.57%)*SUM(Fasering!$D$5:$D$11)</f>
        <v>2120.2914057113999</v>
      </c>
      <c r="AO15" s="5">
        <f>($AK$4+(I15+AA15)*12*7.57%)*SUM(Fasering!$D$5)</f>
        <v>0</v>
      </c>
      <c r="AP15" s="9">
        <f>($AK$4+(J15+AB15)*12*7.57%)*SUM(Fasering!$D$5:$D$6)</f>
        <v>462.44213241105899</v>
      </c>
      <c r="AQ15" s="9">
        <f>($AK$4+(K15+AC15)*12*7.57%)*SUM(Fasering!$D$5:$D$7)</f>
        <v>751.21953134986734</v>
      </c>
      <c r="AR15" s="9">
        <f>($AK$4+(L15+AD15)*12*7.57%)*SUM(Fasering!$D$5:$D$8)</f>
        <v>1057.0926483665264</v>
      </c>
      <c r="AS15" s="9">
        <f>($AK$4+(M15+AE15)*12*7.57%)*SUM(Fasering!$D$5:$D$9)</f>
        <v>1380.0614834610365</v>
      </c>
      <c r="AT15" s="9">
        <f>($AK$4+(N15+AF15)*12*7.57%)*SUM(Fasering!$D$5:$D$10)</f>
        <v>1719.3423949743142</v>
      </c>
      <c r="AU15" s="87">
        <f>($AK$4+(O15+AG15)*12*7.57%)*SUM(Fasering!$D$5:$D$11)</f>
        <v>2076.4642348466</v>
      </c>
    </row>
    <row r="16" spans="1:47" x14ac:dyDescent="0.3">
      <c r="A16" s="33">
        <f t="shared" si="7"/>
        <v>5</v>
      </c>
      <c r="B16" s="126">
        <v>19833.580000000002</v>
      </c>
      <c r="C16" s="127"/>
      <c r="D16" s="126">
        <f t="shared" si="0"/>
        <v>25152.946156000002</v>
      </c>
      <c r="E16" s="128">
        <f t="shared" si="1"/>
        <v>623.52524810423427</v>
      </c>
      <c r="F16" s="131">
        <f t="shared" si="2"/>
        <v>2096.0788463333333</v>
      </c>
      <c r="G16" s="132">
        <f t="shared" si="8"/>
        <v>51.960437342019524</v>
      </c>
      <c r="H16" s="64">
        <f>'L4'!$H$10</f>
        <v>1609.3</v>
      </c>
      <c r="I16" s="64">
        <f>GEW!$E$12+($F16-GEW!$E$12)*SUM(Fasering!$D$5)</f>
        <v>1716.7792493333334</v>
      </c>
      <c r="J16" s="64">
        <f>GEW!$E$12+($F16-GEW!$E$12)*SUM(Fasering!$D$5:$D$6)</f>
        <v>1814.8523537081558</v>
      </c>
      <c r="K16" s="64">
        <f>GEW!$E$12+($F16-GEW!$E$12)*SUM(Fasering!$D$5:$D$7)</f>
        <v>1871.1229516281028</v>
      </c>
      <c r="L16" s="64">
        <f>GEW!$E$12+($F16-GEW!$E$12)*SUM(Fasering!$D$5:$D$8)</f>
        <v>1927.39354954805</v>
      </c>
      <c r="M16" s="64">
        <f>GEW!$E$12+($F16-GEW!$E$12)*SUM(Fasering!$D$5:$D$9)</f>
        <v>1983.6641474679971</v>
      </c>
      <c r="N16" s="64">
        <f>GEW!$E$12+($F16-GEW!$E$12)*SUM(Fasering!$D$5:$D$10)</f>
        <v>2039.8082484133863</v>
      </c>
      <c r="O16" s="77">
        <f>GEW!$E$12+($F16-GEW!$E$12)*SUM(Fasering!$D$5:$D$11)</f>
        <v>2096.0788463333333</v>
      </c>
      <c r="P16" s="131">
        <f t="shared" si="3"/>
        <v>96.49205383333333</v>
      </c>
      <c r="Q16" s="132">
        <f t="shared" si="4"/>
        <v>2.3919755337354167</v>
      </c>
      <c r="R16" s="46">
        <f>$P16*SUM(Fasering!$D$5)</f>
        <v>0</v>
      </c>
      <c r="S16" s="46">
        <f>$P16*SUM(Fasering!$D$5:$D$6)</f>
        <v>24.949341738787748</v>
      </c>
      <c r="T16" s="46">
        <f>$P16*SUM(Fasering!$D$5:$D$7)</f>
        <v>39.26432020612684</v>
      </c>
      <c r="U16" s="46">
        <f>$P16*SUM(Fasering!$D$5:$D$8)</f>
        <v>53.579298673465928</v>
      </c>
      <c r="V16" s="46">
        <f>$P16*SUM(Fasering!$D$5:$D$9)</f>
        <v>67.894277140805016</v>
      </c>
      <c r="W16" s="46">
        <f>$P16*SUM(Fasering!$D$5:$D$10)</f>
        <v>82.177075365994256</v>
      </c>
      <c r="X16" s="76">
        <f>$P16*SUM(Fasering!$D$5:$D$11)</f>
        <v>96.49205383333333</v>
      </c>
      <c r="Y16" s="131">
        <f t="shared" si="5"/>
        <v>48.245498499999997</v>
      </c>
      <c r="Z16" s="132">
        <f t="shared" si="6"/>
        <v>1.1959746677607033</v>
      </c>
      <c r="AA16" s="75">
        <f>$Y16*SUM(Fasering!$D$5)</f>
        <v>0</v>
      </c>
      <c r="AB16" s="46">
        <f>$Y16*SUM(Fasering!$D$5:$D$6)</f>
        <v>12.474534240029346</v>
      </c>
      <c r="AC16" s="46">
        <f>$Y16*SUM(Fasering!$D$5:$D$7)</f>
        <v>19.631945080992917</v>
      </c>
      <c r="AD16" s="46">
        <f>$Y16*SUM(Fasering!$D$5:$D$8)</f>
        <v>26.789355921956485</v>
      </c>
      <c r="AE16" s="46">
        <f>$Y16*SUM(Fasering!$D$5:$D$9)</f>
        <v>33.946766762920056</v>
      </c>
      <c r="AF16" s="46">
        <f>$Y16*SUM(Fasering!$D$5:$D$10)</f>
        <v>41.088087659036432</v>
      </c>
      <c r="AG16" s="76">
        <f>$Y16*SUM(Fasering!$D$5:$D$11)</f>
        <v>48.245498499999997</v>
      </c>
      <c r="AH16" s="5">
        <f>($AK$4+(I16+R16)*12*7.57%)*SUM(Fasering!$D$5)</f>
        <v>0</v>
      </c>
      <c r="AI16" s="9">
        <f>($AK$4+(J16+S16)*12*7.57%)*SUM(Fasering!$D$5:$D$6)</f>
        <v>465.37220594371189</v>
      </c>
      <c r="AJ16" s="9">
        <f>($AK$4+(K16+T16)*12*7.57%)*SUM(Fasering!$D$5:$D$7)</f>
        <v>758.47652096529657</v>
      </c>
      <c r="AK16" s="9">
        <f>($AK$4+(L16+U16)*12*7.57%)*SUM(Fasering!$D$5:$D$8)</f>
        <v>1070.6057295292326</v>
      </c>
      <c r="AL16" s="9">
        <f>($AK$4+(M16+V16)*12*7.57%)*SUM(Fasering!$D$5:$D$9)</f>
        <v>1401.7598316355195</v>
      </c>
      <c r="AM16" s="9">
        <f>($AK$4+(N16+W16)*12*7.57%)*SUM(Fasering!$D$5:$D$10)</f>
        <v>1751.1302847077654</v>
      </c>
      <c r="AN16" s="87">
        <f>($AK$4+(O16+X16)*12*7.57%)*SUM(Fasering!$D$5:$D$11)</f>
        <v>2120.2914057113999</v>
      </c>
      <c r="AO16" s="5">
        <f>($AK$4+(I16+AA16)*12*7.57%)*SUM(Fasering!$D$5)</f>
        <v>0</v>
      </c>
      <c r="AP16" s="9">
        <f>($AK$4+(J16+AB16)*12*7.57%)*SUM(Fasering!$D$5:$D$6)</f>
        <v>462.44213241105899</v>
      </c>
      <c r="AQ16" s="9">
        <f>($AK$4+(K16+AC16)*12*7.57%)*SUM(Fasering!$D$5:$D$7)</f>
        <v>751.21953134986734</v>
      </c>
      <c r="AR16" s="9">
        <f>($AK$4+(L16+AD16)*12*7.57%)*SUM(Fasering!$D$5:$D$8)</f>
        <v>1057.0926483665264</v>
      </c>
      <c r="AS16" s="9">
        <f>($AK$4+(M16+AE16)*12*7.57%)*SUM(Fasering!$D$5:$D$9)</f>
        <v>1380.0614834610365</v>
      </c>
      <c r="AT16" s="9">
        <f>($AK$4+(N16+AF16)*12*7.57%)*SUM(Fasering!$D$5:$D$10)</f>
        <v>1719.3423949743142</v>
      </c>
      <c r="AU16" s="87">
        <f>($AK$4+(O16+AG16)*12*7.57%)*SUM(Fasering!$D$5:$D$11)</f>
        <v>2076.4642348466</v>
      </c>
    </row>
    <row r="17" spans="1:47" x14ac:dyDescent="0.3">
      <c r="A17" s="33">
        <f t="shared" si="7"/>
        <v>6</v>
      </c>
      <c r="B17" s="126">
        <v>20829.810000000001</v>
      </c>
      <c r="C17" s="127"/>
      <c r="D17" s="126">
        <f t="shared" si="0"/>
        <v>26416.365042000001</v>
      </c>
      <c r="E17" s="128">
        <f t="shared" si="1"/>
        <v>654.8445841957963</v>
      </c>
      <c r="F17" s="126">
        <f t="shared" si="2"/>
        <v>2201.3637535000003</v>
      </c>
      <c r="G17" s="128">
        <f t="shared" si="8"/>
        <v>54.570382016316358</v>
      </c>
      <c r="H17" s="64">
        <f>'L4'!$H$10</f>
        <v>1609.3</v>
      </c>
      <c r="I17" s="64">
        <f>GEW!$E$12+($F17-GEW!$E$12)*SUM(Fasering!$D$5)</f>
        <v>1716.7792493333334</v>
      </c>
      <c r="J17" s="64">
        <f>GEW!$E$12+($F17-GEW!$E$12)*SUM(Fasering!$D$5:$D$6)</f>
        <v>1842.07520807267</v>
      </c>
      <c r="K17" s="64">
        <f>GEW!$E$12+($F17-GEW!$E$12)*SUM(Fasering!$D$5:$D$7)</f>
        <v>1913.9652390873866</v>
      </c>
      <c r="L17" s="64">
        <f>GEW!$E$12+($F17-GEW!$E$12)*SUM(Fasering!$D$5:$D$8)</f>
        <v>1985.8552701021031</v>
      </c>
      <c r="M17" s="64">
        <f>GEW!$E$12+($F17-GEW!$E$12)*SUM(Fasering!$D$5:$D$9)</f>
        <v>2057.7453011168195</v>
      </c>
      <c r="N17" s="64">
        <f>GEW!$E$12+($F17-GEW!$E$12)*SUM(Fasering!$D$5:$D$10)</f>
        <v>2129.4737224852838</v>
      </c>
      <c r="O17" s="77">
        <f>GEW!$E$12+($F17-GEW!$E$12)*SUM(Fasering!$D$5:$D$11)</f>
        <v>2201.3637535000003</v>
      </c>
      <c r="P17" s="131">
        <f t="shared" si="3"/>
        <v>48.245498499999997</v>
      </c>
      <c r="Q17" s="132">
        <f t="shared" si="4"/>
        <v>1.1959746677607033</v>
      </c>
      <c r="R17" s="46">
        <f>$P17*SUM(Fasering!$D$5)</f>
        <v>0</v>
      </c>
      <c r="S17" s="46">
        <f>$P17*SUM(Fasering!$D$5:$D$6)</f>
        <v>12.474534240029346</v>
      </c>
      <c r="T17" s="46">
        <f>$P17*SUM(Fasering!$D$5:$D$7)</f>
        <v>19.631945080992917</v>
      </c>
      <c r="U17" s="46">
        <f>$P17*SUM(Fasering!$D$5:$D$8)</f>
        <v>26.789355921956485</v>
      </c>
      <c r="V17" s="46">
        <f>$P17*SUM(Fasering!$D$5:$D$9)</f>
        <v>33.946766762920056</v>
      </c>
      <c r="W17" s="46">
        <f>$P17*SUM(Fasering!$D$5:$D$10)</f>
        <v>41.088087659036432</v>
      </c>
      <c r="X17" s="76">
        <f>$P17*SUM(Fasering!$D$5:$D$11)</f>
        <v>48.245498499999997</v>
      </c>
      <c r="Y17" s="131">
        <f t="shared" si="5"/>
        <v>24.123277666666663</v>
      </c>
      <c r="Z17" s="132">
        <f t="shared" si="6"/>
        <v>0.5980004329873565</v>
      </c>
      <c r="AA17" s="75">
        <f>$Y17*SUM(Fasering!$D$5)</f>
        <v>0</v>
      </c>
      <c r="AB17" s="46">
        <f>$Y17*SUM(Fasering!$D$5:$D$6)</f>
        <v>6.2374037493792001</v>
      </c>
      <c r="AC17" s="46">
        <f>$Y17*SUM(Fasering!$D$5:$D$7)</f>
        <v>9.8161875625669595</v>
      </c>
      <c r="AD17" s="46">
        <f>$Y17*SUM(Fasering!$D$5:$D$8)</f>
        <v>13.39497137575472</v>
      </c>
      <c r="AE17" s="46">
        <f>$Y17*SUM(Fasering!$D$5:$D$9)</f>
        <v>16.97375518894248</v>
      </c>
      <c r="AF17" s="46">
        <f>$Y17*SUM(Fasering!$D$5:$D$10)</f>
        <v>20.544493853478905</v>
      </c>
      <c r="AG17" s="76">
        <f>$Y17*SUM(Fasering!$D$5:$D$11)</f>
        <v>24.123277666666663</v>
      </c>
      <c r="AH17" s="5">
        <f>($AK$4+(I17+R17)*12*7.57%)*SUM(Fasering!$D$5)</f>
        <v>0</v>
      </c>
      <c r="AI17" s="9">
        <f>($AK$4+(J17+S17)*12*7.57%)*SUM(Fasering!$D$5:$D$6)</f>
        <v>468.83621625280693</v>
      </c>
      <c r="AJ17" s="9">
        <f>($AK$4+(K17+T17)*12*7.57%)*SUM(Fasering!$D$5:$D$7)</f>
        <v>767.05592573473348</v>
      </c>
      <c r="AK17" s="9">
        <f>($AK$4+(L17+U17)*12*7.57%)*SUM(Fasering!$D$5:$D$8)</f>
        <v>1086.5812509397385</v>
      </c>
      <c r="AL17" s="9">
        <f>($AK$4+(M17+V17)*12*7.57%)*SUM(Fasering!$D$5:$D$9)</f>
        <v>1427.4121918678218</v>
      </c>
      <c r="AM17" s="9">
        <f>($AK$4+(N17+W17)*12*7.57%)*SUM(Fasering!$D$5:$D$10)</f>
        <v>1788.7107674205515</v>
      </c>
      <c r="AN17" s="87">
        <f>($AK$4+(O17+X17)*12*7.57%)*SUM(Fasering!$D$5:$D$11)</f>
        <v>2172.1050445168003</v>
      </c>
      <c r="AO17" s="5">
        <f>($AK$4+(I17+AA17)*12*7.57%)*SUM(Fasering!$D$5)</f>
        <v>0</v>
      </c>
      <c r="AP17" s="9">
        <f>($AK$4+(J17+AB17)*12*7.57%)*SUM(Fasering!$D$5:$D$6)</f>
        <v>467.37124366928811</v>
      </c>
      <c r="AQ17" s="9">
        <f>($AK$4+(K17+AC17)*12*7.57%)*SUM(Fasering!$D$5:$D$7)</f>
        <v>763.42758989025424</v>
      </c>
      <c r="AR17" s="9">
        <f>($AK$4+(L17+AD17)*12*7.57%)*SUM(Fasering!$D$5:$D$8)</f>
        <v>1079.8250063603386</v>
      </c>
      <c r="AS17" s="9">
        <f>($AK$4+(M17+AE17)*12*7.57%)*SUM(Fasering!$D$5:$D$9)</f>
        <v>1416.5634930795411</v>
      </c>
      <c r="AT17" s="9">
        <f>($AK$4+(N17+AF17)*12*7.57%)*SUM(Fasering!$D$5:$D$10)</f>
        <v>1772.8175188626342</v>
      </c>
      <c r="AU17" s="87">
        <f>($AK$4+(O17+AG17)*12*7.57%)*SUM(Fasering!$D$5:$D$11)</f>
        <v>2150.1924191118001</v>
      </c>
    </row>
    <row r="18" spans="1:47" x14ac:dyDescent="0.3">
      <c r="A18" s="33">
        <f t="shared" si="7"/>
        <v>7</v>
      </c>
      <c r="B18" s="126">
        <v>20829.810000000001</v>
      </c>
      <c r="C18" s="127"/>
      <c r="D18" s="126">
        <f t="shared" si="0"/>
        <v>26416.365042000001</v>
      </c>
      <c r="E18" s="128">
        <f t="shared" si="1"/>
        <v>654.8445841957963</v>
      </c>
      <c r="F18" s="126">
        <f t="shared" si="2"/>
        <v>2201.3637535000003</v>
      </c>
      <c r="G18" s="128">
        <f t="shared" si="8"/>
        <v>54.570382016316358</v>
      </c>
      <c r="H18" s="64">
        <f>'L4'!$H$10</f>
        <v>1609.3</v>
      </c>
      <c r="I18" s="64">
        <f>GEW!$E$12+($F18-GEW!$E$12)*SUM(Fasering!$D$5)</f>
        <v>1716.7792493333334</v>
      </c>
      <c r="J18" s="64">
        <f>GEW!$E$12+($F18-GEW!$E$12)*SUM(Fasering!$D$5:$D$6)</f>
        <v>1842.07520807267</v>
      </c>
      <c r="K18" s="64">
        <f>GEW!$E$12+($F18-GEW!$E$12)*SUM(Fasering!$D$5:$D$7)</f>
        <v>1913.9652390873866</v>
      </c>
      <c r="L18" s="64">
        <f>GEW!$E$12+($F18-GEW!$E$12)*SUM(Fasering!$D$5:$D$8)</f>
        <v>1985.8552701021031</v>
      </c>
      <c r="M18" s="64">
        <f>GEW!$E$12+($F18-GEW!$E$12)*SUM(Fasering!$D$5:$D$9)</f>
        <v>2057.7453011168195</v>
      </c>
      <c r="N18" s="64">
        <f>GEW!$E$12+($F18-GEW!$E$12)*SUM(Fasering!$D$5:$D$10)</f>
        <v>2129.4737224852838</v>
      </c>
      <c r="O18" s="77">
        <f>GEW!$E$12+($F18-GEW!$E$12)*SUM(Fasering!$D$5:$D$11)</f>
        <v>2201.3637535000003</v>
      </c>
      <c r="P18" s="131">
        <f t="shared" si="3"/>
        <v>48.245498499999997</v>
      </c>
      <c r="Q18" s="132">
        <f t="shared" si="4"/>
        <v>1.1959746677607033</v>
      </c>
      <c r="R18" s="46">
        <f>$P18*SUM(Fasering!$D$5)</f>
        <v>0</v>
      </c>
      <c r="S18" s="46">
        <f>$P18*SUM(Fasering!$D$5:$D$6)</f>
        <v>12.474534240029346</v>
      </c>
      <c r="T18" s="46">
        <f>$P18*SUM(Fasering!$D$5:$D$7)</f>
        <v>19.631945080992917</v>
      </c>
      <c r="U18" s="46">
        <f>$P18*SUM(Fasering!$D$5:$D$8)</f>
        <v>26.789355921956485</v>
      </c>
      <c r="V18" s="46">
        <f>$P18*SUM(Fasering!$D$5:$D$9)</f>
        <v>33.946766762920056</v>
      </c>
      <c r="W18" s="46">
        <f>$P18*SUM(Fasering!$D$5:$D$10)</f>
        <v>41.088087659036432</v>
      </c>
      <c r="X18" s="76">
        <f>$P18*SUM(Fasering!$D$5:$D$11)</f>
        <v>48.245498499999997</v>
      </c>
      <c r="Y18" s="131">
        <f t="shared" si="5"/>
        <v>24.123277666666663</v>
      </c>
      <c r="Z18" s="132">
        <f t="shared" si="6"/>
        <v>0.5980004329873565</v>
      </c>
      <c r="AA18" s="75">
        <f>$Y18*SUM(Fasering!$D$5)</f>
        <v>0</v>
      </c>
      <c r="AB18" s="46">
        <f>$Y18*SUM(Fasering!$D$5:$D$6)</f>
        <v>6.2374037493792001</v>
      </c>
      <c r="AC18" s="46">
        <f>$Y18*SUM(Fasering!$D$5:$D$7)</f>
        <v>9.8161875625669595</v>
      </c>
      <c r="AD18" s="46">
        <f>$Y18*SUM(Fasering!$D$5:$D$8)</f>
        <v>13.39497137575472</v>
      </c>
      <c r="AE18" s="46">
        <f>$Y18*SUM(Fasering!$D$5:$D$9)</f>
        <v>16.97375518894248</v>
      </c>
      <c r="AF18" s="46">
        <f>$Y18*SUM(Fasering!$D$5:$D$10)</f>
        <v>20.544493853478905</v>
      </c>
      <c r="AG18" s="76">
        <f>$Y18*SUM(Fasering!$D$5:$D$11)</f>
        <v>24.123277666666663</v>
      </c>
      <c r="AH18" s="5">
        <f>($AK$4+(I18+R18)*12*7.57%)*SUM(Fasering!$D$5)</f>
        <v>0</v>
      </c>
      <c r="AI18" s="9">
        <f>($AK$4+(J18+S18)*12*7.57%)*SUM(Fasering!$D$5:$D$6)</f>
        <v>468.83621625280693</v>
      </c>
      <c r="AJ18" s="9">
        <f>($AK$4+(K18+T18)*12*7.57%)*SUM(Fasering!$D$5:$D$7)</f>
        <v>767.05592573473348</v>
      </c>
      <c r="AK18" s="9">
        <f>($AK$4+(L18+U18)*12*7.57%)*SUM(Fasering!$D$5:$D$8)</f>
        <v>1086.5812509397385</v>
      </c>
      <c r="AL18" s="9">
        <f>($AK$4+(M18+V18)*12*7.57%)*SUM(Fasering!$D$5:$D$9)</f>
        <v>1427.4121918678218</v>
      </c>
      <c r="AM18" s="9">
        <f>($AK$4+(N18+W18)*12*7.57%)*SUM(Fasering!$D$5:$D$10)</f>
        <v>1788.7107674205515</v>
      </c>
      <c r="AN18" s="87">
        <f>($AK$4+(O18+X18)*12*7.57%)*SUM(Fasering!$D$5:$D$11)</f>
        <v>2172.1050445168003</v>
      </c>
      <c r="AO18" s="5">
        <f>($AK$4+(I18+AA18)*12*7.57%)*SUM(Fasering!$D$5)</f>
        <v>0</v>
      </c>
      <c r="AP18" s="9">
        <f>($AK$4+(J18+AB18)*12*7.57%)*SUM(Fasering!$D$5:$D$6)</f>
        <v>467.37124366928811</v>
      </c>
      <c r="AQ18" s="9">
        <f>($AK$4+(K18+AC18)*12*7.57%)*SUM(Fasering!$D$5:$D$7)</f>
        <v>763.42758989025424</v>
      </c>
      <c r="AR18" s="9">
        <f>($AK$4+(L18+AD18)*12*7.57%)*SUM(Fasering!$D$5:$D$8)</f>
        <v>1079.8250063603386</v>
      </c>
      <c r="AS18" s="9">
        <f>($AK$4+(M18+AE18)*12*7.57%)*SUM(Fasering!$D$5:$D$9)</f>
        <v>1416.5634930795411</v>
      </c>
      <c r="AT18" s="9">
        <f>($AK$4+(N18+AF18)*12*7.57%)*SUM(Fasering!$D$5:$D$10)</f>
        <v>1772.8175188626342</v>
      </c>
      <c r="AU18" s="87">
        <f>($AK$4+(O18+AG18)*12*7.57%)*SUM(Fasering!$D$5:$D$11)</f>
        <v>2150.1924191118001</v>
      </c>
    </row>
    <row r="19" spans="1:47" x14ac:dyDescent="0.3">
      <c r="A19" s="33">
        <f t="shared" si="7"/>
        <v>8</v>
      </c>
      <c r="B19" s="126">
        <v>21826.03</v>
      </c>
      <c r="C19" s="127"/>
      <c r="D19" s="126">
        <f t="shared" si="0"/>
        <v>27679.771245999997</v>
      </c>
      <c r="E19" s="128">
        <f t="shared" si="1"/>
        <v>686.16360590878992</v>
      </c>
      <c r="F19" s="126">
        <f t="shared" si="2"/>
        <v>2306.6476038333335</v>
      </c>
      <c r="G19" s="128">
        <f t="shared" si="8"/>
        <v>57.180300492399176</v>
      </c>
      <c r="H19" s="64">
        <f>'L4'!$H$10</f>
        <v>1609.3</v>
      </c>
      <c r="I19" s="64">
        <f>GEW!$E$12+($F19-GEW!$E$12)*SUM(Fasering!$D$5)</f>
        <v>1716.7792493333334</v>
      </c>
      <c r="J19" s="64">
        <f>GEW!$E$12+($F19-GEW!$E$12)*SUM(Fasering!$D$5:$D$6)</f>
        <v>1869.2977891784553</v>
      </c>
      <c r="K19" s="64">
        <f>GEW!$E$12+($F19-GEW!$E$12)*SUM(Fasering!$D$5:$D$7)</f>
        <v>1956.8070965025292</v>
      </c>
      <c r="L19" s="64">
        <f>GEW!$E$12+($F19-GEW!$E$12)*SUM(Fasering!$D$5:$D$8)</f>
        <v>2044.3164038266029</v>
      </c>
      <c r="M19" s="64">
        <f>GEW!$E$12+($F19-GEW!$E$12)*SUM(Fasering!$D$5:$D$9)</f>
        <v>2131.8257111506769</v>
      </c>
      <c r="N19" s="64">
        <f>GEW!$E$12+($F19-GEW!$E$12)*SUM(Fasering!$D$5:$D$10)</f>
        <v>2219.1382965092598</v>
      </c>
      <c r="O19" s="77">
        <f>GEW!$E$12+($F19-GEW!$E$12)*SUM(Fasering!$D$5:$D$11)</f>
        <v>2306.6476038333335</v>
      </c>
      <c r="P19" s="131">
        <f t="shared" si="3"/>
        <v>48.245498499999997</v>
      </c>
      <c r="Q19" s="132">
        <f t="shared" si="4"/>
        <v>1.1959746677607033</v>
      </c>
      <c r="R19" s="46">
        <f>$P19*SUM(Fasering!$D$5)</f>
        <v>0</v>
      </c>
      <c r="S19" s="46">
        <f>$P19*SUM(Fasering!$D$5:$D$6)</f>
        <v>12.474534240029346</v>
      </c>
      <c r="T19" s="46">
        <f>$P19*SUM(Fasering!$D$5:$D$7)</f>
        <v>19.631945080992917</v>
      </c>
      <c r="U19" s="46">
        <f>$P19*SUM(Fasering!$D$5:$D$8)</f>
        <v>26.789355921956485</v>
      </c>
      <c r="V19" s="46">
        <f>$P19*SUM(Fasering!$D$5:$D$9)</f>
        <v>33.946766762920056</v>
      </c>
      <c r="W19" s="46">
        <f>$P19*SUM(Fasering!$D$5:$D$10)</f>
        <v>41.088087659036432</v>
      </c>
      <c r="X19" s="76">
        <f>$P19*SUM(Fasering!$D$5:$D$11)</f>
        <v>48.245498499999997</v>
      </c>
      <c r="Y19" s="131">
        <f t="shared" si="5"/>
        <v>24.123277666666663</v>
      </c>
      <c r="Z19" s="132">
        <f t="shared" si="6"/>
        <v>0.5980004329873565</v>
      </c>
      <c r="AA19" s="75">
        <f>$Y19*SUM(Fasering!$D$5)</f>
        <v>0</v>
      </c>
      <c r="AB19" s="46">
        <f>$Y19*SUM(Fasering!$D$5:$D$6)</f>
        <v>6.2374037493792001</v>
      </c>
      <c r="AC19" s="46">
        <f>$Y19*SUM(Fasering!$D$5:$D$7)</f>
        <v>9.8161875625669595</v>
      </c>
      <c r="AD19" s="46">
        <f>$Y19*SUM(Fasering!$D$5:$D$8)</f>
        <v>13.39497137575472</v>
      </c>
      <c r="AE19" s="46">
        <f>$Y19*SUM(Fasering!$D$5:$D$9)</f>
        <v>16.97375518894248</v>
      </c>
      <c r="AF19" s="46">
        <f>$Y19*SUM(Fasering!$D$5:$D$10)</f>
        <v>20.544493853478905</v>
      </c>
      <c r="AG19" s="76">
        <f>$Y19*SUM(Fasering!$D$5:$D$11)</f>
        <v>24.123277666666663</v>
      </c>
      <c r="AH19" s="5">
        <f>($AK$4+(I19+R19)*12*7.57%)*SUM(Fasering!$D$5)</f>
        <v>0</v>
      </c>
      <c r="AI19" s="9">
        <f>($AK$4+(J19+S19)*12*7.57%)*SUM(Fasering!$D$5:$D$6)</f>
        <v>475.23023591174723</v>
      </c>
      <c r="AJ19" s="9">
        <f>($AK$4+(K19+T19)*12*7.57%)*SUM(Fasering!$D$5:$D$7)</f>
        <v>782.89216115636441</v>
      </c>
      <c r="AK19" s="9">
        <f>($AK$4+(L19+U19)*12*7.57%)*SUM(Fasering!$D$5:$D$8)</f>
        <v>1116.0695575109971</v>
      </c>
      <c r="AL19" s="9">
        <f>($AK$4+(M19+V19)*12*7.57%)*SUM(Fasering!$D$5:$D$9)</f>
        <v>1474.7624249756457</v>
      </c>
      <c r="AM19" s="9">
        <f>($AK$4+(N19+W19)*12*7.57%)*SUM(Fasering!$D$5:$D$10)</f>
        <v>1858.0784435579794</v>
      </c>
      <c r="AN19" s="87">
        <f>($AK$4+(O19+X19)*12*7.57%)*SUM(Fasering!$D$5:$D$11)</f>
        <v>2267.7448941596003</v>
      </c>
      <c r="AO19" s="5">
        <f>($AK$4+(I19+AA19)*12*7.57%)*SUM(Fasering!$D$5)</f>
        <v>0</v>
      </c>
      <c r="AP19" s="9">
        <f>($AK$4+(J19+AB19)*12*7.57%)*SUM(Fasering!$D$5:$D$6)</f>
        <v>473.76526332822846</v>
      </c>
      <c r="AQ19" s="9">
        <f>($AK$4+(K19+AC19)*12*7.57%)*SUM(Fasering!$D$5:$D$7)</f>
        <v>779.26382531188506</v>
      </c>
      <c r="AR19" s="9">
        <f>($AK$4+(L19+AD19)*12*7.57%)*SUM(Fasering!$D$5:$D$8)</f>
        <v>1109.313312931597</v>
      </c>
      <c r="AS19" s="9">
        <f>($AK$4+(M19+AE19)*12*7.57%)*SUM(Fasering!$D$5:$D$9)</f>
        <v>1463.913726187365</v>
      </c>
      <c r="AT19" s="9">
        <f>($AK$4+(N19+AF19)*12*7.57%)*SUM(Fasering!$D$5:$D$10)</f>
        <v>1842.1851950000628</v>
      </c>
      <c r="AU19" s="87">
        <f>($AK$4+(O19+AG19)*12*7.57%)*SUM(Fasering!$D$5:$D$11)</f>
        <v>2245.8322687546001</v>
      </c>
    </row>
    <row r="20" spans="1:47" x14ac:dyDescent="0.3">
      <c r="A20" s="33">
        <f t="shared" si="7"/>
        <v>9</v>
      </c>
      <c r="B20" s="126">
        <v>21826.03</v>
      </c>
      <c r="C20" s="127"/>
      <c r="D20" s="126">
        <f t="shared" si="0"/>
        <v>27679.771245999997</v>
      </c>
      <c r="E20" s="128">
        <f t="shared" si="1"/>
        <v>686.16360590878992</v>
      </c>
      <c r="F20" s="126">
        <f t="shared" si="2"/>
        <v>2306.6476038333335</v>
      </c>
      <c r="G20" s="128">
        <f t="shared" si="8"/>
        <v>57.180300492399176</v>
      </c>
      <c r="H20" s="64">
        <f>'L4'!$H$10</f>
        <v>1609.3</v>
      </c>
      <c r="I20" s="64">
        <f>GEW!$E$12+($F20-GEW!$E$12)*SUM(Fasering!$D$5)</f>
        <v>1716.7792493333334</v>
      </c>
      <c r="J20" s="64">
        <f>GEW!$E$12+($F20-GEW!$E$12)*SUM(Fasering!$D$5:$D$6)</f>
        <v>1869.2977891784553</v>
      </c>
      <c r="K20" s="64">
        <f>GEW!$E$12+($F20-GEW!$E$12)*SUM(Fasering!$D$5:$D$7)</f>
        <v>1956.8070965025292</v>
      </c>
      <c r="L20" s="64">
        <f>GEW!$E$12+($F20-GEW!$E$12)*SUM(Fasering!$D$5:$D$8)</f>
        <v>2044.3164038266029</v>
      </c>
      <c r="M20" s="64">
        <f>GEW!$E$12+($F20-GEW!$E$12)*SUM(Fasering!$D$5:$D$9)</f>
        <v>2131.8257111506769</v>
      </c>
      <c r="N20" s="64">
        <f>GEW!$E$12+($F20-GEW!$E$12)*SUM(Fasering!$D$5:$D$10)</f>
        <v>2219.1382965092598</v>
      </c>
      <c r="O20" s="77">
        <f>GEW!$E$12+($F20-GEW!$E$12)*SUM(Fasering!$D$5:$D$11)</f>
        <v>2306.6476038333335</v>
      </c>
      <c r="P20" s="131">
        <f t="shared" si="3"/>
        <v>48.245498499999997</v>
      </c>
      <c r="Q20" s="132">
        <f t="shared" si="4"/>
        <v>1.1959746677607033</v>
      </c>
      <c r="R20" s="46">
        <f>$P20*SUM(Fasering!$D$5)</f>
        <v>0</v>
      </c>
      <c r="S20" s="46">
        <f>$P20*SUM(Fasering!$D$5:$D$6)</f>
        <v>12.474534240029346</v>
      </c>
      <c r="T20" s="46">
        <f>$P20*SUM(Fasering!$D$5:$D$7)</f>
        <v>19.631945080992917</v>
      </c>
      <c r="U20" s="46">
        <f>$P20*SUM(Fasering!$D$5:$D$8)</f>
        <v>26.789355921956485</v>
      </c>
      <c r="V20" s="46">
        <f>$P20*SUM(Fasering!$D$5:$D$9)</f>
        <v>33.946766762920056</v>
      </c>
      <c r="W20" s="46">
        <f>$P20*SUM(Fasering!$D$5:$D$10)</f>
        <v>41.088087659036432</v>
      </c>
      <c r="X20" s="76">
        <f>$P20*SUM(Fasering!$D$5:$D$11)</f>
        <v>48.245498499999997</v>
      </c>
      <c r="Y20" s="131">
        <f t="shared" si="5"/>
        <v>24.123277666666663</v>
      </c>
      <c r="Z20" s="132">
        <f t="shared" si="6"/>
        <v>0.5980004329873565</v>
      </c>
      <c r="AA20" s="75">
        <f>$Y20*SUM(Fasering!$D$5)</f>
        <v>0</v>
      </c>
      <c r="AB20" s="46">
        <f>$Y20*SUM(Fasering!$D$5:$D$6)</f>
        <v>6.2374037493792001</v>
      </c>
      <c r="AC20" s="46">
        <f>$Y20*SUM(Fasering!$D$5:$D$7)</f>
        <v>9.8161875625669595</v>
      </c>
      <c r="AD20" s="46">
        <f>$Y20*SUM(Fasering!$D$5:$D$8)</f>
        <v>13.39497137575472</v>
      </c>
      <c r="AE20" s="46">
        <f>$Y20*SUM(Fasering!$D$5:$D$9)</f>
        <v>16.97375518894248</v>
      </c>
      <c r="AF20" s="46">
        <f>$Y20*SUM(Fasering!$D$5:$D$10)</f>
        <v>20.544493853478905</v>
      </c>
      <c r="AG20" s="76">
        <f>$Y20*SUM(Fasering!$D$5:$D$11)</f>
        <v>24.123277666666663</v>
      </c>
      <c r="AH20" s="5">
        <f>($AK$4+(I20+R20)*12*7.57%)*SUM(Fasering!$D$5)</f>
        <v>0</v>
      </c>
      <c r="AI20" s="9">
        <f>($AK$4+(J20+S20)*12*7.57%)*SUM(Fasering!$D$5:$D$6)</f>
        <v>475.23023591174723</v>
      </c>
      <c r="AJ20" s="9">
        <f>($AK$4+(K20+T20)*12*7.57%)*SUM(Fasering!$D$5:$D$7)</f>
        <v>782.89216115636441</v>
      </c>
      <c r="AK20" s="9">
        <f>($AK$4+(L20+U20)*12*7.57%)*SUM(Fasering!$D$5:$D$8)</f>
        <v>1116.0695575109971</v>
      </c>
      <c r="AL20" s="9">
        <f>($AK$4+(M20+V20)*12*7.57%)*SUM(Fasering!$D$5:$D$9)</f>
        <v>1474.7624249756457</v>
      </c>
      <c r="AM20" s="9">
        <f>($AK$4+(N20+W20)*12*7.57%)*SUM(Fasering!$D$5:$D$10)</f>
        <v>1858.0784435579794</v>
      </c>
      <c r="AN20" s="87">
        <f>($AK$4+(O20+X20)*12*7.57%)*SUM(Fasering!$D$5:$D$11)</f>
        <v>2267.7448941596003</v>
      </c>
      <c r="AO20" s="5">
        <f>($AK$4+(I20+AA20)*12*7.57%)*SUM(Fasering!$D$5)</f>
        <v>0</v>
      </c>
      <c r="AP20" s="9">
        <f>($AK$4+(J20+AB20)*12*7.57%)*SUM(Fasering!$D$5:$D$6)</f>
        <v>473.76526332822846</v>
      </c>
      <c r="AQ20" s="9">
        <f>($AK$4+(K20+AC20)*12*7.57%)*SUM(Fasering!$D$5:$D$7)</f>
        <v>779.26382531188506</v>
      </c>
      <c r="AR20" s="9">
        <f>($AK$4+(L20+AD20)*12*7.57%)*SUM(Fasering!$D$5:$D$8)</f>
        <v>1109.313312931597</v>
      </c>
      <c r="AS20" s="9">
        <f>($AK$4+(M20+AE20)*12*7.57%)*SUM(Fasering!$D$5:$D$9)</f>
        <v>1463.913726187365</v>
      </c>
      <c r="AT20" s="9">
        <f>($AK$4+(N20+AF20)*12*7.57%)*SUM(Fasering!$D$5:$D$10)</f>
        <v>1842.1851950000628</v>
      </c>
      <c r="AU20" s="87">
        <f>($AK$4+(O20+AG20)*12*7.57%)*SUM(Fasering!$D$5:$D$11)</f>
        <v>2245.8322687546001</v>
      </c>
    </row>
    <row r="21" spans="1:47" x14ac:dyDescent="0.3">
      <c r="A21" s="33">
        <f t="shared" si="7"/>
        <v>10</v>
      </c>
      <c r="B21" s="126">
        <v>22822.25</v>
      </c>
      <c r="C21" s="127"/>
      <c r="D21" s="126">
        <f t="shared" si="0"/>
        <v>28943.177449999999</v>
      </c>
      <c r="E21" s="128">
        <f t="shared" si="1"/>
        <v>717.48262762178388</v>
      </c>
      <c r="F21" s="126">
        <f t="shared" si="2"/>
        <v>2411.9314541666668</v>
      </c>
      <c r="G21" s="128">
        <f t="shared" si="8"/>
        <v>59.790218968481994</v>
      </c>
      <c r="H21" s="64">
        <f>'L4'!$H$10</f>
        <v>1609.3</v>
      </c>
      <c r="I21" s="64">
        <f>GEW!$E$12+($F21-GEW!$E$12)*SUM(Fasering!$D$5)</f>
        <v>1716.7792493333334</v>
      </c>
      <c r="J21" s="64">
        <f>GEW!$E$12+($F21-GEW!$E$12)*SUM(Fasering!$D$5:$D$6)</f>
        <v>1896.5203702842405</v>
      </c>
      <c r="K21" s="64">
        <f>GEW!$E$12+($F21-GEW!$E$12)*SUM(Fasering!$D$5:$D$7)</f>
        <v>1999.6489539176719</v>
      </c>
      <c r="L21" s="64">
        <f>GEW!$E$12+($F21-GEW!$E$12)*SUM(Fasering!$D$5:$D$8)</f>
        <v>2102.7775375511028</v>
      </c>
      <c r="M21" s="64">
        <f>GEW!$E$12+($F21-GEW!$E$12)*SUM(Fasering!$D$5:$D$9)</f>
        <v>2205.9061211845342</v>
      </c>
      <c r="N21" s="64">
        <f>GEW!$E$12+($F21-GEW!$E$12)*SUM(Fasering!$D$5:$D$10)</f>
        <v>2308.8028705332358</v>
      </c>
      <c r="O21" s="77">
        <f>GEW!$E$12+($F21-GEW!$E$12)*SUM(Fasering!$D$5:$D$11)</f>
        <v>2411.9314541666668</v>
      </c>
      <c r="P21" s="126">
        <f t="shared" si="3"/>
        <v>31.058218000000107</v>
      </c>
      <c r="Q21" s="128">
        <f t="shared" si="4"/>
        <v>0.76991311331956958</v>
      </c>
      <c r="R21" s="46">
        <f>$P21*SUM(Fasering!$D$5)</f>
        <v>0</v>
      </c>
      <c r="S21" s="46">
        <f>$P21*SUM(Fasering!$D$5:$D$6)</f>
        <v>8.0305275294294471</v>
      </c>
      <c r="T21" s="46">
        <f>$P21*SUM(Fasering!$D$5:$D$7)</f>
        <v>12.638137215838029</v>
      </c>
      <c r="U21" s="46">
        <f>$P21*SUM(Fasering!$D$5:$D$8)</f>
        <v>17.245746902246609</v>
      </c>
      <c r="V21" s="46">
        <f>$P21*SUM(Fasering!$D$5:$D$9)</f>
        <v>21.853356588655192</v>
      </c>
      <c r="W21" s="46">
        <f>$P21*SUM(Fasering!$D$5:$D$10)</f>
        <v>26.45060831359153</v>
      </c>
      <c r="X21" s="76">
        <f>$P21*SUM(Fasering!$D$5:$D$11)</f>
        <v>31.058218000000107</v>
      </c>
      <c r="Y21" s="126">
        <f t="shared" si="5"/>
        <v>6.9359971666667741</v>
      </c>
      <c r="Z21" s="128">
        <f t="shared" si="6"/>
        <v>0.17193887854622283</v>
      </c>
      <c r="AA21" s="75">
        <f>$Y21*SUM(Fasering!$D$5)</f>
        <v>0</v>
      </c>
      <c r="AB21" s="46">
        <f>$Y21*SUM(Fasering!$D$5:$D$6)</f>
        <v>1.7933970387793012</v>
      </c>
      <c r="AC21" s="46">
        <f>$Y21*SUM(Fasering!$D$5:$D$7)</f>
        <v>2.8223796974120723</v>
      </c>
      <c r="AD21" s="46">
        <f>$Y21*SUM(Fasering!$D$5:$D$8)</f>
        <v>3.8513623560448438</v>
      </c>
      <c r="AE21" s="46">
        <f>$Y21*SUM(Fasering!$D$5:$D$9)</f>
        <v>4.8803450146776148</v>
      </c>
      <c r="AF21" s="46">
        <f>$Y21*SUM(Fasering!$D$5:$D$10)</f>
        <v>5.9070145080340035</v>
      </c>
      <c r="AG21" s="76">
        <f>$Y21*SUM(Fasering!$D$5:$D$11)</f>
        <v>6.9359971666667741</v>
      </c>
      <c r="AH21" s="5">
        <f>($AK$4+(I21+R21)*12*7.57%)*SUM(Fasering!$D$5)</f>
        <v>0</v>
      </c>
      <c r="AI21" s="9">
        <f>($AK$4+(J21+S21)*12*7.57%)*SUM(Fasering!$D$5:$D$6)</f>
        <v>480.58045057065408</v>
      </c>
      <c r="AJ21" s="9">
        <f>($AK$4+(K21+T21)*12*7.57%)*SUM(Fasering!$D$5:$D$7)</f>
        <v>796.14317748319706</v>
      </c>
      <c r="AK21" s="9">
        <f>($AK$4+(L21+U21)*12*7.57%)*SUM(Fasering!$D$5:$D$8)</f>
        <v>1140.7439843190673</v>
      </c>
      <c r="AL21" s="9">
        <f>($AK$4+(M21+V21)*12*7.57%)*SUM(Fasering!$D$5:$D$9)</f>
        <v>1514.3828710782643</v>
      </c>
      <c r="AM21" s="9">
        <f>($AK$4+(N21+W21)*12*7.57%)*SUM(Fasering!$D$5:$D$10)</f>
        <v>1916.1220495399905</v>
      </c>
      <c r="AN21" s="87">
        <f>($AK$4+(O21+X21)*12*7.57%)*SUM(Fasering!$D$5:$D$11)</f>
        <v>2347.7718181962005</v>
      </c>
      <c r="AO21" s="5">
        <f>($AK$4+(I21+AA21)*12*7.57%)*SUM(Fasering!$D$5)</f>
        <v>0</v>
      </c>
      <c r="AP21" s="9">
        <f>($AK$4+(J21+AB21)*12*7.57%)*SUM(Fasering!$D$5:$D$6)</f>
        <v>479.11547798713525</v>
      </c>
      <c r="AQ21" s="9">
        <f>($AK$4+(K21+AC21)*12*7.57%)*SUM(Fasering!$D$5:$D$7)</f>
        <v>792.51484163871783</v>
      </c>
      <c r="AR21" s="9">
        <f>($AK$4+(L21+AD21)*12*7.57%)*SUM(Fasering!$D$5:$D$8)</f>
        <v>1133.9877397396672</v>
      </c>
      <c r="AS21" s="9">
        <f>($AK$4+(M21+AE21)*12*7.57%)*SUM(Fasering!$D$5:$D$9)</f>
        <v>1503.5341722899836</v>
      </c>
      <c r="AT21" s="9">
        <f>($AK$4+(N21+AF21)*12*7.57%)*SUM(Fasering!$D$5:$D$10)</f>
        <v>1900.2288009820736</v>
      </c>
      <c r="AU21" s="87">
        <f>($AK$4+(O21+AG21)*12*7.57%)*SUM(Fasering!$D$5:$D$11)</f>
        <v>2325.8591927912003</v>
      </c>
    </row>
    <row r="22" spans="1:47" x14ac:dyDescent="0.3">
      <c r="A22" s="33">
        <f t="shared" si="7"/>
        <v>11</v>
      </c>
      <c r="B22" s="126">
        <v>22822.25</v>
      </c>
      <c r="C22" s="127"/>
      <c r="D22" s="126">
        <f t="shared" si="0"/>
        <v>28943.177449999999</v>
      </c>
      <c r="E22" s="128">
        <f t="shared" si="1"/>
        <v>717.48262762178388</v>
      </c>
      <c r="F22" s="126">
        <f t="shared" si="2"/>
        <v>2411.9314541666668</v>
      </c>
      <c r="G22" s="128">
        <f t="shared" si="8"/>
        <v>59.790218968481994</v>
      </c>
      <c r="H22" s="64">
        <f>'L4'!$H$10</f>
        <v>1609.3</v>
      </c>
      <c r="I22" s="64">
        <f>GEW!$E$12+($F22-GEW!$E$12)*SUM(Fasering!$D$5)</f>
        <v>1716.7792493333334</v>
      </c>
      <c r="J22" s="64">
        <f>GEW!$E$12+($F22-GEW!$E$12)*SUM(Fasering!$D$5:$D$6)</f>
        <v>1896.5203702842405</v>
      </c>
      <c r="K22" s="64">
        <f>GEW!$E$12+($F22-GEW!$E$12)*SUM(Fasering!$D$5:$D$7)</f>
        <v>1999.6489539176719</v>
      </c>
      <c r="L22" s="64">
        <f>GEW!$E$12+($F22-GEW!$E$12)*SUM(Fasering!$D$5:$D$8)</f>
        <v>2102.7775375511028</v>
      </c>
      <c r="M22" s="64">
        <f>GEW!$E$12+($F22-GEW!$E$12)*SUM(Fasering!$D$5:$D$9)</f>
        <v>2205.9061211845342</v>
      </c>
      <c r="N22" s="64">
        <f>GEW!$E$12+($F22-GEW!$E$12)*SUM(Fasering!$D$5:$D$10)</f>
        <v>2308.8028705332358</v>
      </c>
      <c r="O22" s="77">
        <f>GEW!$E$12+($F22-GEW!$E$12)*SUM(Fasering!$D$5:$D$11)</f>
        <v>2411.9314541666668</v>
      </c>
      <c r="P22" s="126">
        <f t="shared" si="3"/>
        <v>31.058218000000107</v>
      </c>
      <c r="Q22" s="128">
        <f t="shared" si="4"/>
        <v>0.76991311331956958</v>
      </c>
      <c r="R22" s="46">
        <f>$P22*SUM(Fasering!$D$5)</f>
        <v>0</v>
      </c>
      <c r="S22" s="46">
        <f>$P22*SUM(Fasering!$D$5:$D$6)</f>
        <v>8.0305275294294471</v>
      </c>
      <c r="T22" s="46">
        <f>$P22*SUM(Fasering!$D$5:$D$7)</f>
        <v>12.638137215838029</v>
      </c>
      <c r="U22" s="46">
        <f>$P22*SUM(Fasering!$D$5:$D$8)</f>
        <v>17.245746902246609</v>
      </c>
      <c r="V22" s="46">
        <f>$P22*SUM(Fasering!$D$5:$D$9)</f>
        <v>21.853356588655192</v>
      </c>
      <c r="W22" s="46">
        <f>$P22*SUM(Fasering!$D$5:$D$10)</f>
        <v>26.45060831359153</v>
      </c>
      <c r="X22" s="76">
        <f>$P22*SUM(Fasering!$D$5:$D$11)</f>
        <v>31.058218000000107</v>
      </c>
      <c r="Y22" s="126">
        <f t="shared" si="5"/>
        <v>6.9359971666667741</v>
      </c>
      <c r="Z22" s="128">
        <f t="shared" si="6"/>
        <v>0.17193887854622283</v>
      </c>
      <c r="AA22" s="75">
        <f>$Y22*SUM(Fasering!$D$5)</f>
        <v>0</v>
      </c>
      <c r="AB22" s="46">
        <f>$Y22*SUM(Fasering!$D$5:$D$6)</f>
        <v>1.7933970387793012</v>
      </c>
      <c r="AC22" s="46">
        <f>$Y22*SUM(Fasering!$D$5:$D$7)</f>
        <v>2.8223796974120723</v>
      </c>
      <c r="AD22" s="46">
        <f>$Y22*SUM(Fasering!$D$5:$D$8)</f>
        <v>3.8513623560448438</v>
      </c>
      <c r="AE22" s="46">
        <f>$Y22*SUM(Fasering!$D$5:$D$9)</f>
        <v>4.8803450146776148</v>
      </c>
      <c r="AF22" s="46">
        <f>$Y22*SUM(Fasering!$D$5:$D$10)</f>
        <v>5.9070145080340035</v>
      </c>
      <c r="AG22" s="76">
        <f>$Y22*SUM(Fasering!$D$5:$D$11)</f>
        <v>6.9359971666667741</v>
      </c>
      <c r="AH22" s="5">
        <f>($AK$4+(I22+R22)*12*7.57%)*SUM(Fasering!$D$5)</f>
        <v>0</v>
      </c>
      <c r="AI22" s="9">
        <f>($AK$4+(J22+S22)*12*7.57%)*SUM(Fasering!$D$5:$D$6)</f>
        <v>480.58045057065408</v>
      </c>
      <c r="AJ22" s="9">
        <f>($AK$4+(K22+T22)*12*7.57%)*SUM(Fasering!$D$5:$D$7)</f>
        <v>796.14317748319706</v>
      </c>
      <c r="AK22" s="9">
        <f>($AK$4+(L22+U22)*12*7.57%)*SUM(Fasering!$D$5:$D$8)</f>
        <v>1140.7439843190673</v>
      </c>
      <c r="AL22" s="9">
        <f>($AK$4+(M22+V22)*12*7.57%)*SUM(Fasering!$D$5:$D$9)</f>
        <v>1514.3828710782643</v>
      </c>
      <c r="AM22" s="9">
        <f>($AK$4+(N22+W22)*12*7.57%)*SUM(Fasering!$D$5:$D$10)</f>
        <v>1916.1220495399905</v>
      </c>
      <c r="AN22" s="87">
        <f>($AK$4+(O22+X22)*12*7.57%)*SUM(Fasering!$D$5:$D$11)</f>
        <v>2347.7718181962005</v>
      </c>
      <c r="AO22" s="5">
        <f>($AK$4+(I22+AA22)*12*7.57%)*SUM(Fasering!$D$5)</f>
        <v>0</v>
      </c>
      <c r="AP22" s="9">
        <f>($AK$4+(J22+AB22)*12*7.57%)*SUM(Fasering!$D$5:$D$6)</f>
        <v>479.11547798713525</v>
      </c>
      <c r="AQ22" s="9">
        <f>($AK$4+(K22+AC22)*12*7.57%)*SUM(Fasering!$D$5:$D$7)</f>
        <v>792.51484163871783</v>
      </c>
      <c r="AR22" s="9">
        <f>($AK$4+(L22+AD22)*12*7.57%)*SUM(Fasering!$D$5:$D$8)</f>
        <v>1133.9877397396672</v>
      </c>
      <c r="AS22" s="9">
        <f>($AK$4+(M22+AE22)*12*7.57%)*SUM(Fasering!$D$5:$D$9)</f>
        <v>1503.5341722899836</v>
      </c>
      <c r="AT22" s="9">
        <f>($AK$4+(N22+AF22)*12*7.57%)*SUM(Fasering!$D$5:$D$10)</f>
        <v>1900.2288009820736</v>
      </c>
      <c r="AU22" s="87">
        <f>($AK$4+(O22+AG22)*12*7.57%)*SUM(Fasering!$D$5:$D$11)</f>
        <v>2325.8591927912003</v>
      </c>
    </row>
    <row r="23" spans="1:47" x14ac:dyDescent="0.3">
      <c r="A23" s="33">
        <f t="shared" si="7"/>
        <v>12</v>
      </c>
      <c r="B23" s="126">
        <v>23818.48</v>
      </c>
      <c r="C23" s="127"/>
      <c r="D23" s="126">
        <f t="shared" si="0"/>
        <v>30206.596335999999</v>
      </c>
      <c r="E23" s="128">
        <f t="shared" si="1"/>
        <v>748.8019637133458</v>
      </c>
      <c r="F23" s="126">
        <f t="shared" si="2"/>
        <v>2517.2163613333332</v>
      </c>
      <c r="G23" s="128">
        <f t="shared" si="8"/>
        <v>62.400163642778814</v>
      </c>
      <c r="H23" s="64">
        <f>'L4'!$H$10</f>
        <v>1609.3</v>
      </c>
      <c r="I23" s="64">
        <f>GEW!$E$12+($F23-GEW!$E$12)*SUM(Fasering!$D$5)</f>
        <v>1716.7792493333334</v>
      </c>
      <c r="J23" s="64">
        <f>GEW!$E$12+($F23-GEW!$E$12)*SUM(Fasering!$D$5:$D$6)</f>
        <v>1923.7432246487549</v>
      </c>
      <c r="K23" s="64">
        <f>GEW!$E$12+($F23-GEW!$E$12)*SUM(Fasering!$D$5:$D$7)</f>
        <v>2042.4912413769553</v>
      </c>
      <c r="L23" s="64">
        <f>GEW!$E$12+($F23-GEW!$E$12)*SUM(Fasering!$D$5:$D$8)</f>
        <v>2161.2392581051558</v>
      </c>
      <c r="M23" s="64">
        <f>GEW!$E$12+($F23-GEW!$E$12)*SUM(Fasering!$D$5:$D$9)</f>
        <v>2279.9872748333564</v>
      </c>
      <c r="N23" s="64">
        <f>GEW!$E$12+($F23-GEW!$E$12)*SUM(Fasering!$D$5:$D$10)</f>
        <v>2398.4683446051331</v>
      </c>
      <c r="O23" s="77">
        <f>GEW!$E$12+($F23-GEW!$E$12)*SUM(Fasering!$D$5:$D$11)</f>
        <v>2517.2163613333332</v>
      </c>
      <c r="P23" s="126">
        <f t="shared" si="3"/>
        <v>0</v>
      </c>
      <c r="Q23" s="128">
        <f t="shared" si="4"/>
        <v>0</v>
      </c>
      <c r="R23" s="46">
        <f>$P23*SUM(Fasering!$D$5)</f>
        <v>0</v>
      </c>
      <c r="S23" s="46">
        <f>$P23*SUM(Fasering!$D$5:$D$6)</f>
        <v>0</v>
      </c>
      <c r="T23" s="46">
        <f>$P23*SUM(Fasering!$D$5:$D$7)</f>
        <v>0</v>
      </c>
      <c r="U23" s="46">
        <f>$P23*SUM(Fasering!$D$5:$D$8)</f>
        <v>0</v>
      </c>
      <c r="V23" s="46">
        <f>$P23*SUM(Fasering!$D$5:$D$9)</f>
        <v>0</v>
      </c>
      <c r="W23" s="46">
        <f>$P23*SUM(Fasering!$D$5:$D$10)</f>
        <v>0</v>
      </c>
      <c r="X23" s="76">
        <f>$P23*SUM(Fasering!$D$5:$D$11)</f>
        <v>0</v>
      </c>
      <c r="Y23" s="126">
        <f t="shared" si="5"/>
        <v>0</v>
      </c>
      <c r="Z23" s="128">
        <f t="shared" si="6"/>
        <v>0</v>
      </c>
      <c r="AA23" s="75">
        <f>$Y23*SUM(Fasering!$D$5)</f>
        <v>0</v>
      </c>
      <c r="AB23" s="46">
        <f>$Y23*SUM(Fasering!$D$5:$D$6)</f>
        <v>0</v>
      </c>
      <c r="AC23" s="46">
        <f>$Y23*SUM(Fasering!$D$5:$D$7)</f>
        <v>0</v>
      </c>
      <c r="AD23" s="46">
        <f>$Y23*SUM(Fasering!$D$5:$D$8)</f>
        <v>0</v>
      </c>
      <c r="AE23" s="46">
        <f>$Y23*SUM(Fasering!$D$5:$D$9)</f>
        <v>0</v>
      </c>
      <c r="AF23" s="46">
        <f>$Y23*SUM(Fasering!$D$5:$D$10)</f>
        <v>0</v>
      </c>
      <c r="AG23" s="76">
        <f>$Y23*SUM(Fasering!$D$5:$D$11)</f>
        <v>0</v>
      </c>
      <c r="AH23" s="5">
        <f>($AK$4+(I23+R23)*12*7.57%)*SUM(Fasering!$D$5)</f>
        <v>0</v>
      </c>
      <c r="AI23" s="9">
        <f>($AK$4+(J23+S23)*12*7.57%)*SUM(Fasering!$D$5:$D$6)</f>
        <v>485.08833006259022</v>
      </c>
      <c r="AJ23" s="9">
        <f>($AK$4+(K23+T23)*12*7.57%)*SUM(Fasering!$D$5:$D$7)</f>
        <v>807.30796031066734</v>
      </c>
      <c r="AK23" s="9">
        <f>($AK$4+(L23+U23)*12*7.57%)*SUM(Fasering!$D$5:$D$8)</f>
        <v>1161.5336814947148</v>
      </c>
      <c r="AL23" s="9">
        <f>($AK$4+(M23+V23)*12*7.57%)*SUM(Fasering!$D$5:$D$9)</f>
        <v>1547.7654936147323</v>
      </c>
      <c r="AM23" s="9">
        <f>($AK$4+(N23+W23)*12*7.57%)*SUM(Fasering!$D$5:$D$10)</f>
        <v>1965.0272987170019</v>
      </c>
      <c r="AN23" s="87">
        <f>($AK$4+(O23+X23)*12*7.57%)*SUM(Fasering!$D$5:$D$11)</f>
        <v>2415.1993426352001</v>
      </c>
      <c r="AO23" s="5">
        <f>($AK$4+(I23+AA23)*12*7.57%)*SUM(Fasering!$D$5)</f>
        <v>0</v>
      </c>
      <c r="AP23" s="9">
        <f>($AK$4+(J23+AB23)*12*7.57%)*SUM(Fasering!$D$5:$D$6)</f>
        <v>485.08833006259022</v>
      </c>
      <c r="AQ23" s="9">
        <f>($AK$4+(K23+AC23)*12*7.57%)*SUM(Fasering!$D$5:$D$7)</f>
        <v>807.30796031066734</v>
      </c>
      <c r="AR23" s="9">
        <f>($AK$4+(L23+AD23)*12*7.57%)*SUM(Fasering!$D$5:$D$8)</f>
        <v>1161.5336814947148</v>
      </c>
      <c r="AS23" s="9">
        <f>($AK$4+(M23+AE23)*12*7.57%)*SUM(Fasering!$D$5:$D$9)</f>
        <v>1547.7654936147323</v>
      </c>
      <c r="AT23" s="9">
        <f>($AK$4+(N23+AF23)*12*7.57%)*SUM(Fasering!$D$5:$D$10)</f>
        <v>1965.0272987170019</v>
      </c>
      <c r="AU23" s="87">
        <f>($AK$4+(O23+AG23)*12*7.57%)*SUM(Fasering!$D$5:$D$11)</f>
        <v>2415.1993426352001</v>
      </c>
    </row>
    <row r="24" spans="1:47" x14ac:dyDescent="0.3">
      <c r="A24" s="33">
        <f t="shared" si="7"/>
        <v>13</v>
      </c>
      <c r="B24" s="126">
        <v>23818.48</v>
      </c>
      <c r="C24" s="127"/>
      <c r="D24" s="126">
        <f t="shared" si="0"/>
        <v>30206.596335999999</v>
      </c>
      <c r="E24" s="128">
        <f t="shared" si="1"/>
        <v>748.8019637133458</v>
      </c>
      <c r="F24" s="126">
        <f t="shared" si="2"/>
        <v>2517.2163613333332</v>
      </c>
      <c r="G24" s="128">
        <f t="shared" si="8"/>
        <v>62.400163642778814</v>
      </c>
      <c r="H24" s="64">
        <f>'L4'!$H$10</f>
        <v>1609.3</v>
      </c>
      <c r="I24" s="64">
        <f>GEW!$E$12+($F24-GEW!$E$12)*SUM(Fasering!$D$5)</f>
        <v>1716.7792493333334</v>
      </c>
      <c r="J24" s="64">
        <f>GEW!$E$12+($F24-GEW!$E$12)*SUM(Fasering!$D$5:$D$6)</f>
        <v>1923.7432246487549</v>
      </c>
      <c r="K24" s="64">
        <f>GEW!$E$12+($F24-GEW!$E$12)*SUM(Fasering!$D$5:$D$7)</f>
        <v>2042.4912413769553</v>
      </c>
      <c r="L24" s="64">
        <f>GEW!$E$12+($F24-GEW!$E$12)*SUM(Fasering!$D$5:$D$8)</f>
        <v>2161.2392581051558</v>
      </c>
      <c r="M24" s="64">
        <f>GEW!$E$12+($F24-GEW!$E$12)*SUM(Fasering!$D$5:$D$9)</f>
        <v>2279.9872748333564</v>
      </c>
      <c r="N24" s="64">
        <f>GEW!$E$12+($F24-GEW!$E$12)*SUM(Fasering!$D$5:$D$10)</f>
        <v>2398.4683446051331</v>
      </c>
      <c r="O24" s="77">
        <f>GEW!$E$12+($F24-GEW!$E$12)*SUM(Fasering!$D$5:$D$11)</f>
        <v>2517.2163613333332</v>
      </c>
      <c r="P24" s="126">
        <f t="shared" si="3"/>
        <v>0</v>
      </c>
      <c r="Q24" s="128">
        <f t="shared" si="4"/>
        <v>0</v>
      </c>
      <c r="R24" s="46">
        <f>$P24*SUM(Fasering!$D$5)</f>
        <v>0</v>
      </c>
      <c r="S24" s="46">
        <f>$P24*SUM(Fasering!$D$5:$D$6)</f>
        <v>0</v>
      </c>
      <c r="T24" s="46">
        <f>$P24*SUM(Fasering!$D$5:$D$7)</f>
        <v>0</v>
      </c>
      <c r="U24" s="46">
        <f>$P24*SUM(Fasering!$D$5:$D$8)</f>
        <v>0</v>
      </c>
      <c r="V24" s="46">
        <f>$P24*SUM(Fasering!$D$5:$D$9)</f>
        <v>0</v>
      </c>
      <c r="W24" s="46">
        <f>$P24*SUM(Fasering!$D$5:$D$10)</f>
        <v>0</v>
      </c>
      <c r="X24" s="76">
        <f>$P24*SUM(Fasering!$D$5:$D$11)</f>
        <v>0</v>
      </c>
      <c r="Y24" s="126">
        <f t="shared" si="5"/>
        <v>0</v>
      </c>
      <c r="Z24" s="128">
        <f t="shared" si="6"/>
        <v>0</v>
      </c>
      <c r="AA24" s="75">
        <f>$Y24*SUM(Fasering!$D$5)</f>
        <v>0</v>
      </c>
      <c r="AB24" s="46">
        <f>$Y24*SUM(Fasering!$D$5:$D$6)</f>
        <v>0</v>
      </c>
      <c r="AC24" s="46">
        <f>$Y24*SUM(Fasering!$D$5:$D$7)</f>
        <v>0</v>
      </c>
      <c r="AD24" s="46">
        <f>$Y24*SUM(Fasering!$D$5:$D$8)</f>
        <v>0</v>
      </c>
      <c r="AE24" s="46">
        <f>$Y24*SUM(Fasering!$D$5:$D$9)</f>
        <v>0</v>
      </c>
      <c r="AF24" s="46">
        <f>$Y24*SUM(Fasering!$D$5:$D$10)</f>
        <v>0</v>
      </c>
      <c r="AG24" s="76">
        <f>$Y24*SUM(Fasering!$D$5:$D$11)</f>
        <v>0</v>
      </c>
      <c r="AH24" s="5">
        <f>($AK$4+(I24+R24)*12*7.57%)*SUM(Fasering!$D$5)</f>
        <v>0</v>
      </c>
      <c r="AI24" s="9">
        <f>($AK$4+(J24+S24)*12*7.57%)*SUM(Fasering!$D$5:$D$6)</f>
        <v>485.08833006259022</v>
      </c>
      <c r="AJ24" s="9">
        <f>($AK$4+(K24+T24)*12*7.57%)*SUM(Fasering!$D$5:$D$7)</f>
        <v>807.30796031066734</v>
      </c>
      <c r="AK24" s="9">
        <f>($AK$4+(L24+U24)*12*7.57%)*SUM(Fasering!$D$5:$D$8)</f>
        <v>1161.5336814947148</v>
      </c>
      <c r="AL24" s="9">
        <f>($AK$4+(M24+V24)*12*7.57%)*SUM(Fasering!$D$5:$D$9)</f>
        <v>1547.7654936147323</v>
      </c>
      <c r="AM24" s="9">
        <f>($AK$4+(N24+W24)*12*7.57%)*SUM(Fasering!$D$5:$D$10)</f>
        <v>1965.0272987170019</v>
      </c>
      <c r="AN24" s="87">
        <f>($AK$4+(O24+X24)*12*7.57%)*SUM(Fasering!$D$5:$D$11)</f>
        <v>2415.1993426352001</v>
      </c>
      <c r="AO24" s="5">
        <f>($AK$4+(I24+AA24)*12*7.57%)*SUM(Fasering!$D$5)</f>
        <v>0</v>
      </c>
      <c r="AP24" s="9">
        <f>($AK$4+(J24+AB24)*12*7.57%)*SUM(Fasering!$D$5:$D$6)</f>
        <v>485.08833006259022</v>
      </c>
      <c r="AQ24" s="9">
        <f>($AK$4+(K24+AC24)*12*7.57%)*SUM(Fasering!$D$5:$D$7)</f>
        <v>807.30796031066734</v>
      </c>
      <c r="AR24" s="9">
        <f>($AK$4+(L24+AD24)*12*7.57%)*SUM(Fasering!$D$5:$D$8)</f>
        <v>1161.5336814947148</v>
      </c>
      <c r="AS24" s="9">
        <f>($AK$4+(M24+AE24)*12*7.57%)*SUM(Fasering!$D$5:$D$9)</f>
        <v>1547.7654936147323</v>
      </c>
      <c r="AT24" s="9">
        <f>($AK$4+(N24+AF24)*12*7.57%)*SUM(Fasering!$D$5:$D$10)</f>
        <v>1965.0272987170019</v>
      </c>
      <c r="AU24" s="87">
        <f>($AK$4+(O24+AG24)*12*7.57%)*SUM(Fasering!$D$5:$D$11)</f>
        <v>2415.1993426352001</v>
      </c>
    </row>
    <row r="25" spans="1:47" x14ac:dyDescent="0.3">
      <c r="A25" s="33">
        <f t="shared" si="7"/>
        <v>14</v>
      </c>
      <c r="B25" s="126">
        <v>24814.7</v>
      </c>
      <c r="C25" s="127"/>
      <c r="D25" s="126">
        <f t="shared" si="0"/>
        <v>31470.002540000001</v>
      </c>
      <c r="E25" s="128">
        <f t="shared" si="1"/>
        <v>780.12098542633976</v>
      </c>
      <c r="F25" s="126">
        <f t="shared" si="2"/>
        <v>2622.5002116666669</v>
      </c>
      <c r="G25" s="128">
        <f t="shared" si="8"/>
        <v>65.010082118861646</v>
      </c>
      <c r="H25" s="64">
        <f>'L4'!$H$10</f>
        <v>1609.3</v>
      </c>
      <c r="I25" s="64">
        <f>GEW!$E$12+($F25-GEW!$E$12)*SUM(Fasering!$D$5)</f>
        <v>1716.7792493333334</v>
      </c>
      <c r="J25" s="64">
        <f>GEW!$E$12+($F25-GEW!$E$12)*SUM(Fasering!$D$5:$D$6)</f>
        <v>1950.9658057545403</v>
      </c>
      <c r="K25" s="64">
        <f>GEW!$E$12+($F25-GEW!$E$12)*SUM(Fasering!$D$5:$D$7)</f>
        <v>2085.3330987920981</v>
      </c>
      <c r="L25" s="64">
        <f>GEW!$E$12+($F25-GEW!$E$12)*SUM(Fasering!$D$5:$D$8)</f>
        <v>2219.7003918296559</v>
      </c>
      <c r="M25" s="64">
        <f>GEW!$E$12+($F25-GEW!$E$12)*SUM(Fasering!$D$5:$D$9)</f>
        <v>2354.0676848672138</v>
      </c>
      <c r="N25" s="64">
        <f>GEW!$E$12+($F25-GEW!$E$12)*SUM(Fasering!$D$5:$D$10)</f>
        <v>2488.1329186291091</v>
      </c>
      <c r="O25" s="77">
        <f>GEW!$E$12+($F25-GEW!$E$12)*SUM(Fasering!$D$5:$D$11)</f>
        <v>2622.5002116666669</v>
      </c>
      <c r="P25" s="126">
        <f t="shared" si="3"/>
        <v>0</v>
      </c>
      <c r="Q25" s="128">
        <f t="shared" si="4"/>
        <v>0</v>
      </c>
      <c r="R25" s="46">
        <f>$P25*SUM(Fasering!$D$5)</f>
        <v>0</v>
      </c>
      <c r="S25" s="46">
        <f>$P25*SUM(Fasering!$D$5:$D$6)</f>
        <v>0</v>
      </c>
      <c r="T25" s="46">
        <f>$P25*SUM(Fasering!$D$5:$D$7)</f>
        <v>0</v>
      </c>
      <c r="U25" s="46">
        <f>$P25*SUM(Fasering!$D$5:$D$8)</f>
        <v>0</v>
      </c>
      <c r="V25" s="46">
        <f>$P25*SUM(Fasering!$D$5:$D$9)</f>
        <v>0</v>
      </c>
      <c r="W25" s="46">
        <f>$P25*SUM(Fasering!$D$5:$D$10)</f>
        <v>0</v>
      </c>
      <c r="X25" s="76">
        <f>$P25*SUM(Fasering!$D$5:$D$11)</f>
        <v>0</v>
      </c>
      <c r="Y25" s="126">
        <f t="shared" si="5"/>
        <v>0</v>
      </c>
      <c r="Z25" s="128">
        <f t="shared" si="6"/>
        <v>0</v>
      </c>
      <c r="AA25" s="75">
        <f>$Y25*SUM(Fasering!$D$5)</f>
        <v>0</v>
      </c>
      <c r="AB25" s="46">
        <f>$Y25*SUM(Fasering!$D$5:$D$6)</f>
        <v>0</v>
      </c>
      <c r="AC25" s="46">
        <f>$Y25*SUM(Fasering!$D$5:$D$7)</f>
        <v>0</v>
      </c>
      <c r="AD25" s="46">
        <f>$Y25*SUM(Fasering!$D$5:$D$8)</f>
        <v>0</v>
      </c>
      <c r="AE25" s="46">
        <f>$Y25*SUM(Fasering!$D$5:$D$9)</f>
        <v>0</v>
      </c>
      <c r="AF25" s="46">
        <f>$Y25*SUM(Fasering!$D$5:$D$10)</f>
        <v>0</v>
      </c>
      <c r="AG25" s="76">
        <f>$Y25*SUM(Fasering!$D$5:$D$11)</f>
        <v>0</v>
      </c>
      <c r="AH25" s="5">
        <f>($AK$4+(I25+R25)*12*7.57%)*SUM(Fasering!$D$5)</f>
        <v>0</v>
      </c>
      <c r="AI25" s="9">
        <f>($AK$4+(J25+S25)*12*7.57%)*SUM(Fasering!$D$5:$D$6)</f>
        <v>491.48234972153062</v>
      </c>
      <c r="AJ25" s="9">
        <f>($AK$4+(K25+T25)*12*7.57%)*SUM(Fasering!$D$5:$D$7)</f>
        <v>823.14419573229839</v>
      </c>
      <c r="AK25" s="9">
        <f>($AK$4+(L25+U25)*12*7.57%)*SUM(Fasering!$D$5:$D$8)</f>
        <v>1191.0219880659736</v>
      </c>
      <c r="AL25" s="9">
        <f>($AK$4+(M25+V25)*12*7.57%)*SUM(Fasering!$D$5:$D$9)</f>
        <v>1595.115726722556</v>
      </c>
      <c r="AM25" s="9">
        <f>($AK$4+(N25+W25)*12*7.57%)*SUM(Fasering!$D$5:$D$10)</f>
        <v>2034.3949748544303</v>
      </c>
      <c r="AN25" s="87">
        <f>($AK$4+(O25+X25)*12*7.57%)*SUM(Fasering!$D$5:$D$11)</f>
        <v>2510.8391922780002</v>
      </c>
      <c r="AO25" s="5">
        <f>($AK$4+(I25+AA25)*12*7.57%)*SUM(Fasering!$D$5)</f>
        <v>0</v>
      </c>
      <c r="AP25" s="9">
        <f>($AK$4+(J25+AB25)*12*7.57%)*SUM(Fasering!$D$5:$D$6)</f>
        <v>491.48234972153062</v>
      </c>
      <c r="AQ25" s="9">
        <f>($AK$4+(K25+AC25)*12*7.57%)*SUM(Fasering!$D$5:$D$7)</f>
        <v>823.14419573229839</v>
      </c>
      <c r="AR25" s="9">
        <f>($AK$4+(L25+AD25)*12*7.57%)*SUM(Fasering!$D$5:$D$8)</f>
        <v>1191.0219880659736</v>
      </c>
      <c r="AS25" s="9">
        <f>($AK$4+(M25+AE25)*12*7.57%)*SUM(Fasering!$D$5:$D$9)</f>
        <v>1595.115726722556</v>
      </c>
      <c r="AT25" s="9">
        <f>($AK$4+(N25+AF25)*12*7.57%)*SUM(Fasering!$D$5:$D$10)</f>
        <v>2034.3949748544303</v>
      </c>
      <c r="AU25" s="87">
        <f>($AK$4+(O25+AG25)*12*7.57%)*SUM(Fasering!$D$5:$D$11)</f>
        <v>2510.8391922780002</v>
      </c>
    </row>
    <row r="26" spans="1:47" x14ac:dyDescent="0.3">
      <c r="A26" s="33">
        <f t="shared" si="7"/>
        <v>15</v>
      </c>
      <c r="B26" s="126">
        <v>24814.7</v>
      </c>
      <c r="C26" s="127"/>
      <c r="D26" s="126">
        <f t="shared" si="0"/>
        <v>31470.002540000001</v>
      </c>
      <c r="E26" s="128">
        <f t="shared" si="1"/>
        <v>780.12098542633976</v>
      </c>
      <c r="F26" s="126">
        <f t="shared" si="2"/>
        <v>2622.5002116666669</v>
      </c>
      <c r="G26" s="128">
        <f t="shared" si="8"/>
        <v>65.010082118861646</v>
      </c>
      <c r="H26" s="64">
        <f>'L4'!$H$10</f>
        <v>1609.3</v>
      </c>
      <c r="I26" s="64">
        <f>GEW!$E$12+($F26-GEW!$E$12)*SUM(Fasering!$D$5)</f>
        <v>1716.7792493333334</v>
      </c>
      <c r="J26" s="64">
        <f>GEW!$E$12+($F26-GEW!$E$12)*SUM(Fasering!$D$5:$D$6)</f>
        <v>1950.9658057545403</v>
      </c>
      <c r="K26" s="64">
        <f>GEW!$E$12+($F26-GEW!$E$12)*SUM(Fasering!$D$5:$D$7)</f>
        <v>2085.3330987920981</v>
      </c>
      <c r="L26" s="64">
        <f>GEW!$E$12+($F26-GEW!$E$12)*SUM(Fasering!$D$5:$D$8)</f>
        <v>2219.7003918296559</v>
      </c>
      <c r="M26" s="64">
        <f>GEW!$E$12+($F26-GEW!$E$12)*SUM(Fasering!$D$5:$D$9)</f>
        <v>2354.0676848672138</v>
      </c>
      <c r="N26" s="64">
        <f>GEW!$E$12+($F26-GEW!$E$12)*SUM(Fasering!$D$5:$D$10)</f>
        <v>2488.1329186291091</v>
      </c>
      <c r="O26" s="77">
        <f>GEW!$E$12+($F26-GEW!$E$12)*SUM(Fasering!$D$5:$D$11)</f>
        <v>2622.5002116666669</v>
      </c>
      <c r="P26" s="126">
        <f t="shared" si="3"/>
        <v>0</v>
      </c>
      <c r="Q26" s="128">
        <f t="shared" si="4"/>
        <v>0</v>
      </c>
      <c r="R26" s="46">
        <f>$P26*SUM(Fasering!$D$5)</f>
        <v>0</v>
      </c>
      <c r="S26" s="46">
        <f>$P26*SUM(Fasering!$D$5:$D$6)</f>
        <v>0</v>
      </c>
      <c r="T26" s="46">
        <f>$P26*SUM(Fasering!$D$5:$D$7)</f>
        <v>0</v>
      </c>
      <c r="U26" s="46">
        <f>$P26*SUM(Fasering!$D$5:$D$8)</f>
        <v>0</v>
      </c>
      <c r="V26" s="46">
        <f>$P26*SUM(Fasering!$D$5:$D$9)</f>
        <v>0</v>
      </c>
      <c r="W26" s="46">
        <f>$P26*SUM(Fasering!$D$5:$D$10)</f>
        <v>0</v>
      </c>
      <c r="X26" s="76">
        <f>$P26*SUM(Fasering!$D$5:$D$11)</f>
        <v>0</v>
      </c>
      <c r="Y26" s="126">
        <f t="shared" si="5"/>
        <v>0</v>
      </c>
      <c r="Z26" s="128">
        <f t="shared" si="6"/>
        <v>0</v>
      </c>
      <c r="AA26" s="75">
        <f>$Y26*SUM(Fasering!$D$5)</f>
        <v>0</v>
      </c>
      <c r="AB26" s="46">
        <f>$Y26*SUM(Fasering!$D$5:$D$6)</f>
        <v>0</v>
      </c>
      <c r="AC26" s="46">
        <f>$Y26*SUM(Fasering!$D$5:$D$7)</f>
        <v>0</v>
      </c>
      <c r="AD26" s="46">
        <f>$Y26*SUM(Fasering!$D$5:$D$8)</f>
        <v>0</v>
      </c>
      <c r="AE26" s="46">
        <f>$Y26*SUM(Fasering!$D$5:$D$9)</f>
        <v>0</v>
      </c>
      <c r="AF26" s="46">
        <f>$Y26*SUM(Fasering!$D$5:$D$10)</f>
        <v>0</v>
      </c>
      <c r="AG26" s="76">
        <f>$Y26*SUM(Fasering!$D$5:$D$11)</f>
        <v>0</v>
      </c>
      <c r="AH26" s="5">
        <f>($AK$4+(I26+R26)*12*7.57%)*SUM(Fasering!$D$5)</f>
        <v>0</v>
      </c>
      <c r="AI26" s="9">
        <f>($AK$4+(J26+S26)*12*7.57%)*SUM(Fasering!$D$5:$D$6)</f>
        <v>491.48234972153062</v>
      </c>
      <c r="AJ26" s="9">
        <f>($AK$4+(K26+T26)*12*7.57%)*SUM(Fasering!$D$5:$D$7)</f>
        <v>823.14419573229839</v>
      </c>
      <c r="AK26" s="9">
        <f>($AK$4+(L26+U26)*12*7.57%)*SUM(Fasering!$D$5:$D$8)</f>
        <v>1191.0219880659736</v>
      </c>
      <c r="AL26" s="9">
        <f>($AK$4+(M26+V26)*12*7.57%)*SUM(Fasering!$D$5:$D$9)</f>
        <v>1595.115726722556</v>
      </c>
      <c r="AM26" s="9">
        <f>($AK$4+(N26+W26)*12*7.57%)*SUM(Fasering!$D$5:$D$10)</f>
        <v>2034.3949748544303</v>
      </c>
      <c r="AN26" s="87">
        <f>($AK$4+(O26+X26)*12*7.57%)*SUM(Fasering!$D$5:$D$11)</f>
        <v>2510.8391922780002</v>
      </c>
      <c r="AO26" s="5">
        <f>($AK$4+(I26+AA26)*12*7.57%)*SUM(Fasering!$D$5)</f>
        <v>0</v>
      </c>
      <c r="AP26" s="9">
        <f>($AK$4+(J26+AB26)*12*7.57%)*SUM(Fasering!$D$5:$D$6)</f>
        <v>491.48234972153062</v>
      </c>
      <c r="AQ26" s="9">
        <f>($AK$4+(K26+AC26)*12*7.57%)*SUM(Fasering!$D$5:$D$7)</f>
        <v>823.14419573229839</v>
      </c>
      <c r="AR26" s="9">
        <f>($AK$4+(L26+AD26)*12*7.57%)*SUM(Fasering!$D$5:$D$8)</f>
        <v>1191.0219880659736</v>
      </c>
      <c r="AS26" s="9">
        <f>($AK$4+(M26+AE26)*12*7.57%)*SUM(Fasering!$D$5:$D$9)</f>
        <v>1595.115726722556</v>
      </c>
      <c r="AT26" s="9">
        <f>($AK$4+(N26+AF26)*12*7.57%)*SUM(Fasering!$D$5:$D$10)</f>
        <v>2034.3949748544303</v>
      </c>
      <c r="AU26" s="87">
        <f>($AK$4+(O26+AG26)*12*7.57%)*SUM(Fasering!$D$5:$D$11)</f>
        <v>2510.8391922780002</v>
      </c>
    </row>
    <row r="27" spans="1:47" x14ac:dyDescent="0.3">
      <c r="A27" s="33">
        <f t="shared" si="7"/>
        <v>16</v>
      </c>
      <c r="B27" s="126">
        <v>25810.92</v>
      </c>
      <c r="C27" s="127"/>
      <c r="D27" s="126">
        <f t="shared" si="0"/>
        <v>32733.408743999997</v>
      </c>
      <c r="E27" s="128">
        <f t="shared" si="1"/>
        <v>811.44000713933337</v>
      </c>
      <c r="F27" s="126">
        <f t="shared" si="2"/>
        <v>2727.7840619999997</v>
      </c>
      <c r="G27" s="128">
        <f t="shared" si="8"/>
        <v>67.620000594944457</v>
      </c>
      <c r="H27" s="64">
        <f>'L4'!$H$10</f>
        <v>1609.3</v>
      </c>
      <c r="I27" s="64">
        <f>GEW!$E$12+($F27-GEW!$E$12)*SUM(Fasering!$D$5)</f>
        <v>1716.7792493333334</v>
      </c>
      <c r="J27" s="64">
        <f>GEW!$E$12+($F27-GEW!$E$12)*SUM(Fasering!$D$5:$D$6)</f>
        <v>1978.1883868603254</v>
      </c>
      <c r="K27" s="64">
        <f>GEW!$E$12+($F27-GEW!$E$12)*SUM(Fasering!$D$5:$D$7)</f>
        <v>2128.1749562072405</v>
      </c>
      <c r="L27" s="64">
        <f>GEW!$E$12+($F27-GEW!$E$12)*SUM(Fasering!$D$5:$D$8)</f>
        <v>2278.1615255541556</v>
      </c>
      <c r="M27" s="64">
        <f>GEW!$E$12+($F27-GEW!$E$12)*SUM(Fasering!$D$5:$D$9)</f>
        <v>2428.1480949010711</v>
      </c>
      <c r="N27" s="64">
        <f>GEW!$E$12+($F27-GEW!$E$12)*SUM(Fasering!$D$5:$D$10)</f>
        <v>2577.7974926530846</v>
      </c>
      <c r="O27" s="77">
        <f>GEW!$E$12+($F27-GEW!$E$12)*SUM(Fasering!$D$5:$D$11)</f>
        <v>2727.7840619999997</v>
      </c>
      <c r="P27" s="126">
        <f t="shared" si="3"/>
        <v>0</v>
      </c>
      <c r="Q27" s="128">
        <f t="shared" si="4"/>
        <v>0</v>
      </c>
      <c r="R27" s="46">
        <f>$P27*SUM(Fasering!$D$5)</f>
        <v>0</v>
      </c>
      <c r="S27" s="46">
        <f>$P27*SUM(Fasering!$D$5:$D$6)</f>
        <v>0</v>
      </c>
      <c r="T27" s="46">
        <f>$P27*SUM(Fasering!$D$5:$D$7)</f>
        <v>0</v>
      </c>
      <c r="U27" s="46">
        <f>$P27*SUM(Fasering!$D$5:$D$8)</f>
        <v>0</v>
      </c>
      <c r="V27" s="46">
        <f>$P27*SUM(Fasering!$D$5:$D$9)</f>
        <v>0</v>
      </c>
      <c r="W27" s="46">
        <f>$P27*SUM(Fasering!$D$5:$D$10)</f>
        <v>0</v>
      </c>
      <c r="X27" s="76">
        <f>$P27*SUM(Fasering!$D$5:$D$11)</f>
        <v>0</v>
      </c>
      <c r="Y27" s="126">
        <f t="shared" si="5"/>
        <v>0</v>
      </c>
      <c r="Z27" s="128">
        <f t="shared" si="6"/>
        <v>0</v>
      </c>
      <c r="AA27" s="75">
        <f>$Y27*SUM(Fasering!$D$5)</f>
        <v>0</v>
      </c>
      <c r="AB27" s="46">
        <f>$Y27*SUM(Fasering!$D$5:$D$6)</f>
        <v>0</v>
      </c>
      <c r="AC27" s="46">
        <f>$Y27*SUM(Fasering!$D$5:$D$7)</f>
        <v>0</v>
      </c>
      <c r="AD27" s="46">
        <f>$Y27*SUM(Fasering!$D$5:$D$8)</f>
        <v>0</v>
      </c>
      <c r="AE27" s="46">
        <f>$Y27*SUM(Fasering!$D$5:$D$9)</f>
        <v>0</v>
      </c>
      <c r="AF27" s="46">
        <f>$Y27*SUM(Fasering!$D$5:$D$10)</f>
        <v>0</v>
      </c>
      <c r="AG27" s="76">
        <f>$Y27*SUM(Fasering!$D$5:$D$11)</f>
        <v>0</v>
      </c>
      <c r="AH27" s="5">
        <f>($AK$4+(I27+R27)*12*7.57%)*SUM(Fasering!$D$5)</f>
        <v>0</v>
      </c>
      <c r="AI27" s="9">
        <f>($AK$4+(J27+S27)*12*7.57%)*SUM(Fasering!$D$5:$D$6)</f>
        <v>497.87636938047092</v>
      </c>
      <c r="AJ27" s="9">
        <f>($AK$4+(K27+T27)*12*7.57%)*SUM(Fasering!$D$5:$D$7)</f>
        <v>838.98043115392932</v>
      </c>
      <c r="AK27" s="9">
        <f>($AK$4+(L27+U27)*12*7.57%)*SUM(Fasering!$D$5:$D$8)</f>
        <v>1220.5102946372319</v>
      </c>
      <c r="AL27" s="9">
        <f>($AK$4+(M27+V27)*12*7.57%)*SUM(Fasering!$D$5:$D$9)</f>
        <v>1642.4659598303801</v>
      </c>
      <c r="AM27" s="9">
        <f>($AK$4+(N27+W27)*12*7.57%)*SUM(Fasering!$D$5:$D$10)</f>
        <v>2103.7626509918582</v>
      </c>
      <c r="AN27" s="87">
        <f>($AK$4+(O27+X27)*12*7.57%)*SUM(Fasering!$D$5:$D$11)</f>
        <v>2606.4790419207998</v>
      </c>
      <c r="AO27" s="5">
        <f>($AK$4+(I27+AA27)*12*7.57%)*SUM(Fasering!$D$5)</f>
        <v>0</v>
      </c>
      <c r="AP27" s="9">
        <f>($AK$4+(J27+AB27)*12*7.57%)*SUM(Fasering!$D$5:$D$6)</f>
        <v>497.87636938047092</v>
      </c>
      <c r="AQ27" s="9">
        <f>($AK$4+(K27+AC27)*12*7.57%)*SUM(Fasering!$D$5:$D$7)</f>
        <v>838.98043115392932</v>
      </c>
      <c r="AR27" s="9">
        <f>($AK$4+(L27+AD27)*12*7.57%)*SUM(Fasering!$D$5:$D$8)</f>
        <v>1220.5102946372319</v>
      </c>
      <c r="AS27" s="9">
        <f>($AK$4+(M27+AE27)*12*7.57%)*SUM(Fasering!$D$5:$D$9)</f>
        <v>1642.4659598303801</v>
      </c>
      <c r="AT27" s="9">
        <f>($AK$4+(N27+AF27)*12*7.57%)*SUM(Fasering!$D$5:$D$10)</f>
        <v>2103.7626509918582</v>
      </c>
      <c r="AU27" s="87">
        <f>($AK$4+(O27+AG27)*12*7.57%)*SUM(Fasering!$D$5:$D$11)</f>
        <v>2606.4790419207998</v>
      </c>
    </row>
    <row r="28" spans="1:47" x14ac:dyDescent="0.3">
      <c r="A28" s="33">
        <f t="shared" si="7"/>
        <v>17</v>
      </c>
      <c r="B28" s="126">
        <v>25810.92</v>
      </c>
      <c r="C28" s="127"/>
      <c r="D28" s="126">
        <f t="shared" si="0"/>
        <v>32733.408743999997</v>
      </c>
      <c r="E28" s="128">
        <f t="shared" si="1"/>
        <v>811.44000713933337</v>
      </c>
      <c r="F28" s="126">
        <f t="shared" si="2"/>
        <v>2727.7840619999997</v>
      </c>
      <c r="G28" s="128">
        <f t="shared" si="8"/>
        <v>67.620000594944457</v>
      </c>
      <c r="H28" s="64">
        <f>'L4'!$H$10</f>
        <v>1609.3</v>
      </c>
      <c r="I28" s="64">
        <f>GEW!$E$12+($F28-GEW!$E$12)*SUM(Fasering!$D$5)</f>
        <v>1716.7792493333334</v>
      </c>
      <c r="J28" s="64">
        <f>GEW!$E$12+($F28-GEW!$E$12)*SUM(Fasering!$D$5:$D$6)</f>
        <v>1978.1883868603254</v>
      </c>
      <c r="K28" s="64">
        <f>GEW!$E$12+($F28-GEW!$E$12)*SUM(Fasering!$D$5:$D$7)</f>
        <v>2128.1749562072405</v>
      </c>
      <c r="L28" s="64">
        <f>GEW!$E$12+($F28-GEW!$E$12)*SUM(Fasering!$D$5:$D$8)</f>
        <v>2278.1615255541556</v>
      </c>
      <c r="M28" s="64">
        <f>GEW!$E$12+($F28-GEW!$E$12)*SUM(Fasering!$D$5:$D$9)</f>
        <v>2428.1480949010711</v>
      </c>
      <c r="N28" s="64">
        <f>GEW!$E$12+($F28-GEW!$E$12)*SUM(Fasering!$D$5:$D$10)</f>
        <v>2577.7974926530846</v>
      </c>
      <c r="O28" s="77">
        <f>GEW!$E$12+($F28-GEW!$E$12)*SUM(Fasering!$D$5:$D$11)</f>
        <v>2727.7840619999997</v>
      </c>
      <c r="P28" s="126">
        <f t="shared" si="3"/>
        <v>0</v>
      </c>
      <c r="Q28" s="128">
        <f t="shared" si="4"/>
        <v>0</v>
      </c>
      <c r="R28" s="46">
        <f>$P28*SUM(Fasering!$D$5)</f>
        <v>0</v>
      </c>
      <c r="S28" s="46">
        <f>$P28*SUM(Fasering!$D$5:$D$6)</f>
        <v>0</v>
      </c>
      <c r="T28" s="46">
        <f>$P28*SUM(Fasering!$D$5:$D$7)</f>
        <v>0</v>
      </c>
      <c r="U28" s="46">
        <f>$P28*SUM(Fasering!$D$5:$D$8)</f>
        <v>0</v>
      </c>
      <c r="V28" s="46">
        <f>$P28*SUM(Fasering!$D$5:$D$9)</f>
        <v>0</v>
      </c>
      <c r="W28" s="46">
        <f>$P28*SUM(Fasering!$D$5:$D$10)</f>
        <v>0</v>
      </c>
      <c r="X28" s="76">
        <f>$P28*SUM(Fasering!$D$5:$D$11)</f>
        <v>0</v>
      </c>
      <c r="Y28" s="126">
        <f t="shared" si="5"/>
        <v>0</v>
      </c>
      <c r="Z28" s="128">
        <f t="shared" si="6"/>
        <v>0</v>
      </c>
      <c r="AA28" s="75">
        <f>$Y28*SUM(Fasering!$D$5)</f>
        <v>0</v>
      </c>
      <c r="AB28" s="46">
        <f>$Y28*SUM(Fasering!$D$5:$D$6)</f>
        <v>0</v>
      </c>
      <c r="AC28" s="46">
        <f>$Y28*SUM(Fasering!$D$5:$D$7)</f>
        <v>0</v>
      </c>
      <c r="AD28" s="46">
        <f>$Y28*SUM(Fasering!$D$5:$D$8)</f>
        <v>0</v>
      </c>
      <c r="AE28" s="46">
        <f>$Y28*SUM(Fasering!$D$5:$D$9)</f>
        <v>0</v>
      </c>
      <c r="AF28" s="46">
        <f>$Y28*SUM(Fasering!$D$5:$D$10)</f>
        <v>0</v>
      </c>
      <c r="AG28" s="76">
        <f>$Y28*SUM(Fasering!$D$5:$D$11)</f>
        <v>0</v>
      </c>
      <c r="AH28" s="5">
        <f>($AK$4+(I28+R28)*12*7.57%)*SUM(Fasering!$D$5)</f>
        <v>0</v>
      </c>
      <c r="AI28" s="9">
        <f>($AK$4+(J28+S28)*12*7.57%)*SUM(Fasering!$D$5:$D$6)</f>
        <v>497.87636938047092</v>
      </c>
      <c r="AJ28" s="9">
        <f>($AK$4+(K28+T28)*12*7.57%)*SUM(Fasering!$D$5:$D$7)</f>
        <v>838.98043115392932</v>
      </c>
      <c r="AK28" s="9">
        <f>($AK$4+(L28+U28)*12*7.57%)*SUM(Fasering!$D$5:$D$8)</f>
        <v>1220.5102946372319</v>
      </c>
      <c r="AL28" s="9">
        <f>($AK$4+(M28+V28)*12*7.57%)*SUM(Fasering!$D$5:$D$9)</f>
        <v>1642.4659598303801</v>
      </c>
      <c r="AM28" s="9">
        <f>($AK$4+(N28+W28)*12*7.57%)*SUM(Fasering!$D$5:$D$10)</f>
        <v>2103.7626509918582</v>
      </c>
      <c r="AN28" s="87">
        <f>($AK$4+(O28+X28)*12*7.57%)*SUM(Fasering!$D$5:$D$11)</f>
        <v>2606.4790419207998</v>
      </c>
      <c r="AO28" s="5">
        <f>($AK$4+(I28+AA28)*12*7.57%)*SUM(Fasering!$D$5)</f>
        <v>0</v>
      </c>
      <c r="AP28" s="9">
        <f>($AK$4+(J28+AB28)*12*7.57%)*SUM(Fasering!$D$5:$D$6)</f>
        <v>497.87636938047092</v>
      </c>
      <c r="AQ28" s="9">
        <f>($AK$4+(K28+AC28)*12*7.57%)*SUM(Fasering!$D$5:$D$7)</f>
        <v>838.98043115392932</v>
      </c>
      <c r="AR28" s="9">
        <f>($AK$4+(L28+AD28)*12*7.57%)*SUM(Fasering!$D$5:$D$8)</f>
        <v>1220.5102946372319</v>
      </c>
      <c r="AS28" s="9">
        <f>($AK$4+(M28+AE28)*12*7.57%)*SUM(Fasering!$D$5:$D$9)</f>
        <v>1642.4659598303801</v>
      </c>
      <c r="AT28" s="9">
        <f>($AK$4+(N28+AF28)*12*7.57%)*SUM(Fasering!$D$5:$D$10)</f>
        <v>2103.7626509918582</v>
      </c>
      <c r="AU28" s="87">
        <f>($AK$4+(O28+AG28)*12*7.57%)*SUM(Fasering!$D$5:$D$11)</f>
        <v>2606.4790419207998</v>
      </c>
    </row>
    <row r="29" spans="1:47" x14ac:dyDescent="0.3">
      <c r="A29" s="33">
        <f t="shared" si="7"/>
        <v>18</v>
      </c>
      <c r="B29" s="126">
        <v>26807.15</v>
      </c>
      <c r="C29" s="127"/>
      <c r="D29" s="126">
        <f t="shared" si="0"/>
        <v>33996.82763</v>
      </c>
      <c r="E29" s="128">
        <f t="shared" si="1"/>
        <v>842.75934323089541</v>
      </c>
      <c r="F29" s="126">
        <f t="shared" si="2"/>
        <v>2833.0689691666666</v>
      </c>
      <c r="G29" s="128">
        <f t="shared" si="8"/>
        <v>70.229945269241284</v>
      </c>
      <c r="H29" s="64">
        <f>'L4'!$H$10</f>
        <v>1609.3</v>
      </c>
      <c r="I29" s="64">
        <f>GEW!$E$12+($F29-GEW!$E$12)*SUM(Fasering!$D$5)</f>
        <v>1716.7792493333334</v>
      </c>
      <c r="J29" s="64">
        <f>GEW!$E$12+($F29-GEW!$E$12)*SUM(Fasering!$D$5:$D$6)</f>
        <v>2005.4112412248398</v>
      </c>
      <c r="K29" s="64">
        <f>GEW!$E$12+($F29-GEW!$E$12)*SUM(Fasering!$D$5:$D$7)</f>
        <v>2171.0172436665243</v>
      </c>
      <c r="L29" s="64">
        <f>GEW!$E$12+($F29-GEW!$E$12)*SUM(Fasering!$D$5:$D$8)</f>
        <v>2336.6232461082086</v>
      </c>
      <c r="M29" s="64">
        <f>GEW!$E$12+($F29-GEW!$E$12)*SUM(Fasering!$D$5:$D$9)</f>
        <v>2502.2292485498933</v>
      </c>
      <c r="N29" s="64">
        <f>GEW!$E$12+($F29-GEW!$E$12)*SUM(Fasering!$D$5:$D$10)</f>
        <v>2667.4629667249824</v>
      </c>
      <c r="O29" s="77">
        <f>GEW!$E$12+($F29-GEW!$E$12)*SUM(Fasering!$D$5:$D$11)</f>
        <v>2833.0689691666666</v>
      </c>
      <c r="P29" s="126">
        <f t="shared" si="3"/>
        <v>0</v>
      </c>
      <c r="Q29" s="128">
        <f t="shared" si="4"/>
        <v>0</v>
      </c>
      <c r="R29" s="46">
        <f>$P29*SUM(Fasering!$D$5)</f>
        <v>0</v>
      </c>
      <c r="S29" s="46">
        <f>$P29*SUM(Fasering!$D$5:$D$6)</f>
        <v>0</v>
      </c>
      <c r="T29" s="46">
        <f>$P29*SUM(Fasering!$D$5:$D$7)</f>
        <v>0</v>
      </c>
      <c r="U29" s="46">
        <f>$P29*SUM(Fasering!$D$5:$D$8)</f>
        <v>0</v>
      </c>
      <c r="V29" s="46">
        <f>$P29*SUM(Fasering!$D$5:$D$9)</f>
        <v>0</v>
      </c>
      <c r="W29" s="46">
        <f>$P29*SUM(Fasering!$D$5:$D$10)</f>
        <v>0</v>
      </c>
      <c r="X29" s="76">
        <f>$P29*SUM(Fasering!$D$5:$D$11)</f>
        <v>0</v>
      </c>
      <c r="Y29" s="126">
        <f t="shared" si="5"/>
        <v>0</v>
      </c>
      <c r="Z29" s="128">
        <f t="shared" si="6"/>
        <v>0</v>
      </c>
      <c r="AA29" s="75">
        <f>$Y29*SUM(Fasering!$D$5)</f>
        <v>0</v>
      </c>
      <c r="AB29" s="46">
        <f>$Y29*SUM(Fasering!$D$5:$D$6)</f>
        <v>0</v>
      </c>
      <c r="AC29" s="46">
        <f>$Y29*SUM(Fasering!$D$5:$D$7)</f>
        <v>0</v>
      </c>
      <c r="AD29" s="46">
        <f>$Y29*SUM(Fasering!$D$5:$D$8)</f>
        <v>0</v>
      </c>
      <c r="AE29" s="46">
        <f>$Y29*SUM(Fasering!$D$5:$D$9)</f>
        <v>0</v>
      </c>
      <c r="AF29" s="46">
        <f>$Y29*SUM(Fasering!$D$5:$D$10)</f>
        <v>0</v>
      </c>
      <c r="AG29" s="76">
        <f>$Y29*SUM(Fasering!$D$5:$D$11)</f>
        <v>0</v>
      </c>
      <c r="AH29" s="5">
        <f>($AK$4+(I29+R29)*12*7.57%)*SUM(Fasering!$D$5)</f>
        <v>0</v>
      </c>
      <c r="AI29" s="9">
        <f>($AK$4+(J29+S29)*12*7.57%)*SUM(Fasering!$D$5:$D$6)</f>
        <v>504.27045322221892</v>
      </c>
      <c r="AJ29" s="9">
        <f>($AK$4+(K29+T29)*12*7.57%)*SUM(Fasering!$D$5:$D$7)</f>
        <v>854.81682553879534</v>
      </c>
      <c r="AK29" s="9">
        <f>($AK$4+(L29+U29)*12*7.57%)*SUM(Fasering!$D$5:$D$8)</f>
        <v>1249.9988972104438</v>
      </c>
      <c r="AL29" s="9">
        <f>($AK$4+(M29+V29)*12*7.57%)*SUM(Fasering!$D$5:$D$9)</f>
        <v>1689.8166682371655</v>
      </c>
      <c r="AM29" s="9">
        <f>($AK$4+(N29+W29)*12*7.57%)*SUM(Fasering!$D$5:$D$10)</f>
        <v>2173.1310234380953</v>
      </c>
      <c r="AN29" s="87">
        <f>($AK$4+(O29+X29)*12*7.57%)*SUM(Fasering!$D$5:$D$11)</f>
        <v>2702.119851591</v>
      </c>
      <c r="AO29" s="5">
        <f>($AK$4+(I29+AA29)*12*7.57%)*SUM(Fasering!$D$5)</f>
        <v>0</v>
      </c>
      <c r="AP29" s="9">
        <f>($AK$4+(J29+AB29)*12*7.57%)*SUM(Fasering!$D$5:$D$6)</f>
        <v>504.27045322221892</v>
      </c>
      <c r="AQ29" s="9">
        <f>($AK$4+(K29+AC29)*12*7.57%)*SUM(Fasering!$D$5:$D$7)</f>
        <v>854.81682553879534</v>
      </c>
      <c r="AR29" s="9">
        <f>($AK$4+(L29+AD29)*12*7.57%)*SUM(Fasering!$D$5:$D$8)</f>
        <v>1249.9988972104438</v>
      </c>
      <c r="AS29" s="9">
        <f>($AK$4+(M29+AE29)*12*7.57%)*SUM(Fasering!$D$5:$D$9)</f>
        <v>1689.8166682371655</v>
      </c>
      <c r="AT29" s="9">
        <f>($AK$4+(N29+AF29)*12*7.57%)*SUM(Fasering!$D$5:$D$10)</f>
        <v>2173.1310234380953</v>
      </c>
      <c r="AU29" s="87">
        <f>($AK$4+(O29+AG29)*12*7.57%)*SUM(Fasering!$D$5:$D$11)</f>
        <v>2702.119851591</v>
      </c>
    </row>
    <row r="30" spans="1:47" x14ac:dyDescent="0.3">
      <c r="A30" s="33">
        <f t="shared" si="7"/>
        <v>19</v>
      </c>
      <c r="B30" s="126">
        <v>26807.15</v>
      </c>
      <c r="C30" s="127"/>
      <c r="D30" s="126">
        <f t="shared" si="0"/>
        <v>33996.82763</v>
      </c>
      <c r="E30" s="128">
        <f t="shared" si="1"/>
        <v>842.75934323089541</v>
      </c>
      <c r="F30" s="126">
        <f t="shared" si="2"/>
        <v>2833.0689691666666</v>
      </c>
      <c r="G30" s="128">
        <f t="shared" si="8"/>
        <v>70.229945269241284</v>
      </c>
      <c r="H30" s="64">
        <f>'L4'!$H$10</f>
        <v>1609.3</v>
      </c>
      <c r="I30" s="64">
        <f>GEW!$E$12+($F30-GEW!$E$12)*SUM(Fasering!$D$5)</f>
        <v>1716.7792493333334</v>
      </c>
      <c r="J30" s="64">
        <f>GEW!$E$12+($F30-GEW!$E$12)*SUM(Fasering!$D$5:$D$6)</f>
        <v>2005.4112412248398</v>
      </c>
      <c r="K30" s="64">
        <f>GEW!$E$12+($F30-GEW!$E$12)*SUM(Fasering!$D$5:$D$7)</f>
        <v>2171.0172436665243</v>
      </c>
      <c r="L30" s="64">
        <f>GEW!$E$12+($F30-GEW!$E$12)*SUM(Fasering!$D$5:$D$8)</f>
        <v>2336.6232461082086</v>
      </c>
      <c r="M30" s="64">
        <f>GEW!$E$12+($F30-GEW!$E$12)*SUM(Fasering!$D$5:$D$9)</f>
        <v>2502.2292485498933</v>
      </c>
      <c r="N30" s="64">
        <f>GEW!$E$12+($F30-GEW!$E$12)*SUM(Fasering!$D$5:$D$10)</f>
        <v>2667.4629667249824</v>
      </c>
      <c r="O30" s="77">
        <f>GEW!$E$12+($F30-GEW!$E$12)*SUM(Fasering!$D$5:$D$11)</f>
        <v>2833.0689691666666</v>
      </c>
      <c r="P30" s="126">
        <f t="shared" si="3"/>
        <v>0</v>
      </c>
      <c r="Q30" s="128">
        <f t="shared" si="4"/>
        <v>0</v>
      </c>
      <c r="R30" s="46">
        <f>$P30*SUM(Fasering!$D$5)</f>
        <v>0</v>
      </c>
      <c r="S30" s="46">
        <f>$P30*SUM(Fasering!$D$5:$D$6)</f>
        <v>0</v>
      </c>
      <c r="T30" s="46">
        <f>$P30*SUM(Fasering!$D$5:$D$7)</f>
        <v>0</v>
      </c>
      <c r="U30" s="46">
        <f>$P30*SUM(Fasering!$D$5:$D$8)</f>
        <v>0</v>
      </c>
      <c r="V30" s="46">
        <f>$P30*SUM(Fasering!$D$5:$D$9)</f>
        <v>0</v>
      </c>
      <c r="W30" s="46">
        <f>$P30*SUM(Fasering!$D$5:$D$10)</f>
        <v>0</v>
      </c>
      <c r="X30" s="76">
        <f>$P30*SUM(Fasering!$D$5:$D$11)</f>
        <v>0</v>
      </c>
      <c r="Y30" s="126">
        <f t="shared" si="5"/>
        <v>0</v>
      </c>
      <c r="Z30" s="128">
        <f t="shared" si="6"/>
        <v>0</v>
      </c>
      <c r="AA30" s="75">
        <f>$Y30*SUM(Fasering!$D$5)</f>
        <v>0</v>
      </c>
      <c r="AB30" s="46">
        <f>$Y30*SUM(Fasering!$D$5:$D$6)</f>
        <v>0</v>
      </c>
      <c r="AC30" s="46">
        <f>$Y30*SUM(Fasering!$D$5:$D$7)</f>
        <v>0</v>
      </c>
      <c r="AD30" s="46">
        <f>$Y30*SUM(Fasering!$D$5:$D$8)</f>
        <v>0</v>
      </c>
      <c r="AE30" s="46">
        <f>$Y30*SUM(Fasering!$D$5:$D$9)</f>
        <v>0</v>
      </c>
      <c r="AF30" s="46">
        <f>$Y30*SUM(Fasering!$D$5:$D$10)</f>
        <v>0</v>
      </c>
      <c r="AG30" s="76">
        <f>$Y30*SUM(Fasering!$D$5:$D$11)</f>
        <v>0</v>
      </c>
      <c r="AH30" s="5">
        <f>($AK$4+(I30+R30)*12*7.57%)*SUM(Fasering!$D$5)</f>
        <v>0</v>
      </c>
      <c r="AI30" s="9">
        <f>($AK$4+(J30+S30)*12*7.57%)*SUM(Fasering!$D$5:$D$6)</f>
        <v>504.27045322221892</v>
      </c>
      <c r="AJ30" s="9">
        <f>($AK$4+(K30+T30)*12*7.57%)*SUM(Fasering!$D$5:$D$7)</f>
        <v>854.81682553879534</v>
      </c>
      <c r="AK30" s="9">
        <f>($AK$4+(L30+U30)*12*7.57%)*SUM(Fasering!$D$5:$D$8)</f>
        <v>1249.9988972104438</v>
      </c>
      <c r="AL30" s="9">
        <f>($AK$4+(M30+V30)*12*7.57%)*SUM(Fasering!$D$5:$D$9)</f>
        <v>1689.8166682371655</v>
      </c>
      <c r="AM30" s="9">
        <f>($AK$4+(N30+W30)*12*7.57%)*SUM(Fasering!$D$5:$D$10)</f>
        <v>2173.1310234380953</v>
      </c>
      <c r="AN30" s="87">
        <f>($AK$4+(O30+X30)*12*7.57%)*SUM(Fasering!$D$5:$D$11)</f>
        <v>2702.119851591</v>
      </c>
      <c r="AO30" s="5">
        <f>($AK$4+(I30+AA30)*12*7.57%)*SUM(Fasering!$D$5)</f>
        <v>0</v>
      </c>
      <c r="AP30" s="9">
        <f>($AK$4+(J30+AB30)*12*7.57%)*SUM(Fasering!$D$5:$D$6)</f>
        <v>504.27045322221892</v>
      </c>
      <c r="AQ30" s="9">
        <f>($AK$4+(K30+AC30)*12*7.57%)*SUM(Fasering!$D$5:$D$7)</f>
        <v>854.81682553879534</v>
      </c>
      <c r="AR30" s="9">
        <f>($AK$4+(L30+AD30)*12*7.57%)*SUM(Fasering!$D$5:$D$8)</f>
        <v>1249.9988972104438</v>
      </c>
      <c r="AS30" s="9">
        <f>($AK$4+(M30+AE30)*12*7.57%)*SUM(Fasering!$D$5:$D$9)</f>
        <v>1689.8166682371655</v>
      </c>
      <c r="AT30" s="9">
        <f>($AK$4+(N30+AF30)*12*7.57%)*SUM(Fasering!$D$5:$D$10)</f>
        <v>2173.1310234380953</v>
      </c>
      <c r="AU30" s="87">
        <f>($AK$4+(O30+AG30)*12*7.57%)*SUM(Fasering!$D$5:$D$11)</f>
        <v>2702.119851591</v>
      </c>
    </row>
    <row r="31" spans="1:47" x14ac:dyDescent="0.3">
      <c r="A31" s="33">
        <f t="shared" si="7"/>
        <v>20</v>
      </c>
      <c r="B31" s="126">
        <v>27803.37</v>
      </c>
      <c r="C31" s="127"/>
      <c r="D31" s="126">
        <f t="shared" si="0"/>
        <v>35260.233833999999</v>
      </c>
      <c r="E31" s="128">
        <f t="shared" si="1"/>
        <v>874.07836494388926</v>
      </c>
      <c r="F31" s="126">
        <f t="shared" si="2"/>
        <v>2938.3528194999999</v>
      </c>
      <c r="G31" s="128">
        <f t="shared" si="8"/>
        <v>72.839863745324109</v>
      </c>
      <c r="H31" s="64">
        <f>'L4'!$H$10</f>
        <v>1609.3</v>
      </c>
      <c r="I31" s="64">
        <f>GEW!$E$12+($F31-GEW!$E$12)*SUM(Fasering!$D$5)</f>
        <v>1716.7792493333334</v>
      </c>
      <c r="J31" s="64">
        <f>GEW!$E$12+($F31-GEW!$E$12)*SUM(Fasering!$D$5:$D$6)</f>
        <v>2032.633822330625</v>
      </c>
      <c r="K31" s="64">
        <f>GEW!$E$12+($F31-GEW!$E$12)*SUM(Fasering!$D$5:$D$7)</f>
        <v>2213.8591010816667</v>
      </c>
      <c r="L31" s="64">
        <f>GEW!$E$12+($F31-GEW!$E$12)*SUM(Fasering!$D$5:$D$8)</f>
        <v>2395.0843798327087</v>
      </c>
      <c r="M31" s="64">
        <f>GEW!$E$12+($F31-GEW!$E$12)*SUM(Fasering!$D$5:$D$9)</f>
        <v>2576.3096585837507</v>
      </c>
      <c r="N31" s="64">
        <f>GEW!$E$12+($F31-GEW!$E$12)*SUM(Fasering!$D$5:$D$10)</f>
        <v>2757.1275407489584</v>
      </c>
      <c r="O31" s="77">
        <f>GEW!$E$12+($F31-GEW!$E$12)*SUM(Fasering!$D$5:$D$11)</f>
        <v>2938.3528194999999</v>
      </c>
      <c r="P31" s="126">
        <f t="shared" si="3"/>
        <v>0</v>
      </c>
      <c r="Q31" s="128">
        <f t="shared" si="4"/>
        <v>0</v>
      </c>
      <c r="R31" s="46">
        <f>$P31*SUM(Fasering!$D$5)</f>
        <v>0</v>
      </c>
      <c r="S31" s="46">
        <f>$P31*SUM(Fasering!$D$5:$D$6)</f>
        <v>0</v>
      </c>
      <c r="T31" s="46">
        <f>$P31*SUM(Fasering!$D$5:$D$7)</f>
        <v>0</v>
      </c>
      <c r="U31" s="46">
        <f>$P31*SUM(Fasering!$D$5:$D$8)</f>
        <v>0</v>
      </c>
      <c r="V31" s="46">
        <f>$P31*SUM(Fasering!$D$5:$D$9)</f>
        <v>0</v>
      </c>
      <c r="W31" s="46">
        <f>$P31*SUM(Fasering!$D$5:$D$10)</f>
        <v>0</v>
      </c>
      <c r="X31" s="76">
        <f>$P31*SUM(Fasering!$D$5:$D$11)</f>
        <v>0</v>
      </c>
      <c r="Y31" s="126">
        <f t="shared" si="5"/>
        <v>0</v>
      </c>
      <c r="Z31" s="128">
        <f t="shared" si="6"/>
        <v>0</v>
      </c>
      <c r="AA31" s="75">
        <f>$Y31*SUM(Fasering!$D$5)</f>
        <v>0</v>
      </c>
      <c r="AB31" s="46">
        <f>$Y31*SUM(Fasering!$D$5:$D$6)</f>
        <v>0</v>
      </c>
      <c r="AC31" s="46">
        <f>$Y31*SUM(Fasering!$D$5:$D$7)</f>
        <v>0</v>
      </c>
      <c r="AD31" s="46">
        <f>$Y31*SUM(Fasering!$D$5:$D$8)</f>
        <v>0</v>
      </c>
      <c r="AE31" s="46">
        <f>$Y31*SUM(Fasering!$D$5:$D$9)</f>
        <v>0</v>
      </c>
      <c r="AF31" s="46">
        <f>$Y31*SUM(Fasering!$D$5:$D$10)</f>
        <v>0</v>
      </c>
      <c r="AG31" s="76">
        <f>$Y31*SUM(Fasering!$D$5:$D$11)</f>
        <v>0</v>
      </c>
      <c r="AH31" s="5">
        <f>($AK$4+(I31+R31)*12*7.57%)*SUM(Fasering!$D$5)</f>
        <v>0</v>
      </c>
      <c r="AI31" s="9">
        <f>($AK$4+(J31+S31)*12*7.57%)*SUM(Fasering!$D$5:$D$6)</f>
        <v>510.66447288115921</v>
      </c>
      <c r="AJ31" s="9">
        <f>($AK$4+(K31+T31)*12*7.57%)*SUM(Fasering!$D$5:$D$7)</f>
        <v>870.65306096042616</v>
      </c>
      <c r="AK31" s="9">
        <f>($AK$4+(L31+U31)*12*7.57%)*SUM(Fasering!$D$5:$D$8)</f>
        <v>1279.4872037817029</v>
      </c>
      <c r="AL31" s="9">
        <f>($AK$4+(M31+V31)*12*7.57%)*SUM(Fasering!$D$5:$D$9)</f>
        <v>1737.1669013449891</v>
      </c>
      <c r="AM31" s="9">
        <f>($AK$4+(N31+W31)*12*7.57%)*SUM(Fasering!$D$5:$D$10)</f>
        <v>2242.4986995755235</v>
      </c>
      <c r="AN31" s="87">
        <f>($AK$4+(O31+X31)*12*7.57%)*SUM(Fasering!$D$5:$D$11)</f>
        <v>2797.7597012338001</v>
      </c>
      <c r="AO31" s="5">
        <f>($AK$4+(I31+AA31)*12*7.57%)*SUM(Fasering!$D$5)</f>
        <v>0</v>
      </c>
      <c r="AP31" s="9">
        <f>($AK$4+(J31+AB31)*12*7.57%)*SUM(Fasering!$D$5:$D$6)</f>
        <v>510.66447288115921</v>
      </c>
      <c r="AQ31" s="9">
        <f>($AK$4+(K31+AC31)*12*7.57%)*SUM(Fasering!$D$5:$D$7)</f>
        <v>870.65306096042616</v>
      </c>
      <c r="AR31" s="9">
        <f>($AK$4+(L31+AD31)*12*7.57%)*SUM(Fasering!$D$5:$D$8)</f>
        <v>1279.4872037817029</v>
      </c>
      <c r="AS31" s="9">
        <f>($AK$4+(M31+AE31)*12*7.57%)*SUM(Fasering!$D$5:$D$9)</f>
        <v>1737.1669013449891</v>
      </c>
      <c r="AT31" s="9">
        <f>($AK$4+(N31+AF31)*12*7.57%)*SUM(Fasering!$D$5:$D$10)</f>
        <v>2242.4986995755235</v>
      </c>
      <c r="AU31" s="87">
        <f>($AK$4+(O31+AG31)*12*7.57%)*SUM(Fasering!$D$5:$D$11)</f>
        <v>2797.7597012338001</v>
      </c>
    </row>
    <row r="32" spans="1:47" x14ac:dyDescent="0.3">
      <c r="A32" s="33">
        <f t="shared" si="7"/>
        <v>21</v>
      </c>
      <c r="B32" s="126">
        <v>27803.37</v>
      </c>
      <c r="C32" s="127"/>
      <c r="D32" s="126">
        <f t="shared" si="0"/>
        <v>35260.233833999999</v>
      </c>
      <c r="E32" s="128">
        <f t="shared" si="1"/>
        <v>874.07836494388926</v>
      </c>
      <c r="F32" s="126">
        <f t="shared" si="2"/>
        <v>2938.3528194999999</v>
      </c>
      <c r="G32" s="128">
        <f t="shared" si="8"/>
        <v>72.839863745324109</v>
      </c>
      <c r="H32" s="64">
        <f>'L4'!$H$10</f>
        <v>1609.3</v>
      </c>
      <c r="I32" s="64">
        <f>GEW!$E$12+($F32-GEW!$E$12)*SUM(Fasering!$D$5)</f>
        <v>1716.7792493333334</v>
      </c>
      <c r="J32" s="64">
        <f>GEW!$E$12+($F32-GEW!$E$12)*SUM(Fasering!$D$5:$D$6)</f>
        <v>2032.633822330625</v>
      </c>
      <c r="K32" s="64">
        <f>GEW!$E$12+($F32-GEW!$E$12)*SUM(Fasering!$D$5:$D$7)</f>
        <v>2213.8591010816667</v>
      </c>
      <c r="L32" s="64">
        <f>GEW!$E$12+($F32-GEW!$E$12)*SUM(Fasering!$D$5:$D$8)</f>
        <v>2395.0843798327087</v>
      </c>
      <c r="M32" s="64">
        <f>GEW!$E$12+($F32-GEW!$E$12)*SUM(Fasering!$D$5:$D$9)</f>
        <v>2576.3096585837507</v>
      </c>
      <c r="N32" s="64">
        <f>GEW!$E$12+($F32-GEW!$E$12)*SUM(Fasering!$D$5:$D$10)</f>
        <v>2757.1275407489584</v>
      </c>
      <c r="O32" s="77">
        <f>GEW!$E$12+($F32-GEW!$E$12)*SUM(Fasering!$D$5:$D$11)</f>
        <v>2938.3528194999999</v>
      </c>
      <c r="P32" s="126">
        <f t="shared" si="3"/>
        <v>0</v>
      </c>
      <c r="Q32" s="128">
        <f t="shared" si="4"/>
        <v>0</v>
      </c>
      <c r="R32" s="46">
        <f>$P32*SUM(Fasering!$D$5)</f>
        <v>0</v>
      </c>
      <c r="S32" s="46">
        <f>$P32*SUM(Fasering!$D$5:$D$6)</f>
        <v>0</v>
      </c>
      <c r="T32" s="46">
        <f>$P32*SUM(Fasering!$D$5:$D$7)</f>
        <v>0</v>
      </c>
      <c r="U32" s="46">
        <f>$P32*SUM(Fasering!$D$5:$D$8)</f>
        <v>0</v>
      </c>
      <c r="V32" s="46">
        <f>$P32*SUM(Fasering!$D$5:$D$9)</f>
        <v>0</v>
      </c>
      <c r="W32" s="46">
        <f>$P32*SUM(Fasering!$D$5:$D$10)</f>
        <v>0</v>
      </c>
      <c r="X32" s="76">
        <f>$P32*SUM(Fasering!$D$5:$D$11)</f>
        <v>0</v>
      </c>
      <c r="Y32" s="126">
        <f t="shared" si="5"/>
        <v>0</v>
      </c>
      <c r="Z32" s="128">
        <f t="shared" si="6"/>
        <v>0</v>
      </c>
      <c r="AA32" s="75">
        <f>$Y32*SUM(Fasering!$D$5)</f>
        <v>0</v>
      </c>
      <c r="AB32" s="46">
        <f>$Y32*SUM(Fasering!$D$5:$D$6)</f>
        <v>0</v>
      </c>
      <c r="AC32" s="46">
        <f>$Y32*SUM(Fasering!$D$5:$D$7)</f>
        <v>0</v>
      </c>
      <c r="AD32" s="46">
        <f>$Y32*SUM(Fasering!$D$5:$D$8)</f>
        <v>0</v>
      </c>
      <c r="AE32" s="46">
        <f>$Y32*SUM(Fasering!$D$5:$D$9)</f>
        <v>0</v>
      </c>
      <c r="AF32" s="46">
        <f>$Y32*SUM(Fasering!$D$5:$D$10)</f>
        <v>0</v>
      </c>
      <c r="AG32" s="76">
        <f>$Y32*SUM(Fasering!$D$5:$D$11)</f>
        <v>0</v>
      </c>
      <c r="AH32" s="5">
        <f>($AK$4+(I32+R32)*12*7.57%)*SUM(Fasering!$D$5)</f>
        <v>0</v>
      </c>
      <c r="AI32" s="9">
        <f>($AK$4+(J32+S32)*12*7.57%)*SUM(Fasering!$D$5:$D$6)</f>
        <v>510.66447288115921</v>
      </c>
      <c r="AJ32" s="9">
        <f>($AK$4+(K32+T32)*12*7.57%)*SUM(Fasering!$D$5:$D$7)</f>
        <v>870.65306096042616</v>
      </c>
      <c r="AK32" s="9">
        <f>($AK$4+(L32+U32)*12*7.57%)*SUM(Fasering!$D$5:$D$8)</f>
        <v>1279.4872037817029</v>
      </c>
      <c r="AL32" s="9">
        <f>($AK$4+(M32+V32)*12*7.57%)*SUM(Fasering!$D$5:$D$9)</f>
        <v>1737.1669013449891</v>
      </c>
      <c r="AM32" s="9">
        <f>($AK$4+(N32+W32)*12*7.57%)*SUM(Fasering!$D$5:$D$10)</f>
        <v>2242.4986995755235</v>
      </c>
      <c r="AN32" s="87">
        <f>($AK$4+(O32+X32)*12*7.57%)*SUM(Fasering!$D$5:$D$11)</f>
        <v>2797.7597012338001</v>
      </c>
      <c r="AO32" s="5">
        <f>($AK$4+(I32+AA32)*12*7.57%)*SUM(Fasering!$D$5)</f>
        <v>0</v>
      </c>
      <c r="AP32" s="9">
        <f>($AK$4+(J32+AB32)*12*7.57%)*SUM(Fasering!$D$5:$D$6)</f>
        <v>510.66447288115921</v>
      </c>
      <c r="AQ32" s="9">
        <f>($AK$4+(K32+AC32)*12*7.57%)*SUM(Fasering!$D$5:$D$7)</f>
        <v>870.65306096042616</v>
      </c>
      <c r="AR32" s="9">
        <f>($AK$4+(L32+AD32)*12*7.57%)*SUM(Fasering!$D$5:$D$8)</f>
        <v>1279.4872037817029</v>
      </c>
      <c r="AS32" s="9">
        <f>($AK$4+(M32+AE32)*12*7.57%)*SUM(Fasering!$D$5:$D$9)</f>
        <v>1737.1669013449891</v>
      </c>
      <c r="AT32" s="9">
        <f>($AK$4+(N32+AF32)*12*7.57%)*SUM(Fasering!$D$5:$D$10)</f>
        <v>2242.4986995755235</v>
      </c>
      <c r="AU32" s="87">
        <f>($AK$4+(O32+AG32)*12*7.57%)*SUM(Fasering!$D$5:$D$11)</f>
        <v>2797.7597012338001</v>
      </c>
    </row>
    <row r="33" spans="1:47" x14ac:dyDescent="0.3">
      <c r="A33" s="33">
        <f t="shared" si="7"/>
        <v>22</v>
      </c>
      <c r="B33" s="126">
        <v>28799.59</v>
      </c>
      <c r="C33" s="127"/>
      <c r="D33" s="126">
        <f t="shared" si="0"/>
        <v>36523.640037999998</v>
      </c>
      <c r="E33" s="128">
        <f t="shared" si="1"/>
        <v>905.3973866568831</v>
      </c>
      <c r="F33" s="126">
        <f t="shared" si="2"/>
        <v>3043.6366698333331</v>
      </c>
      <c r="G33" s="128">
        <f t="shared" si="8"/>
        <v>75.44978222140692</v>
      </c>
      <c r="H33" s="64">
        <f>'L4'!$H$10</f>
        <v>1609.3</v>
      </c>
      <c r="I33" s="64">
        <f>GEW!$E$12+($F33-GEW!$E$12)*SUM(Fasering!$D$5)</f>
        <v>1716.7792493333334</v>
      </c>
      <c r="J33" s="64">
        <f>GEW!$E$12+($F33-GEW!$E$12)*SUM(Fasering!$D$5:$D$6)</f>
        <v>2059.8564034364103</v>
      </c>
      <c r="K33" s="64">
        <f>GEW!$E$12+($F33-GEW!$E$12)*SUM(Fasering!$D$5:$D$7)</f>
        <v>2256.7009584968096</v>
      </c>
      <c r="L33" s="64">
        <f>GEW!$E$12+($F33-GEW!$E$12)*SUM(Fasering!$D$5:$D$8)</f>
        <v>2453.5455135572088</v>
      </c>
      <c r="M33" s="64">
        <f>GEW!$E$12+($F33-GEW!$E$12)*SUM(Fasering!$D$5:$D$9)</f>
        <v>2650.390068617608</v>
      </c>
      <c r="N33" s="64">
        <f>GEW!$E$12+($F33-GEW!$E$12)*SUM(Fasering!$D$5:$D$10)</f>
        <v>2846.7921147729339</v>
      </c>
      <c r="O33" s="77">
        <f>GEW!$E$12+($F33-GEW!$E$12)*SUM(Fasering!$D$5:$D$11)</f>
        <v>3043.6366698333331</v>
      </c>
      <c r="P33" s="126">
        <f t="shared" si="3"/>
        <v>0</v>
      </c>
      <c r="Q33" s="128">
        <f t="shared" si="4"/>
        <v>0</v>
      </c>
      <c r="R33" s="46">
        <f>$P33*SUM(Fasering!$D$5)</f>
        <v>0</v>
      </c>
      <c r="S33" s="46">
        <f>$P33*SUM(Fasering!$D$5:$D$6)</f>
        <v>0</v>
      </c>
      <c r="T33" s="46">
        <f>$P33*SUM(Fasering!$D$5:$D$7)</f>
        <v>0</v>
      </c>
      <c r="U33" s="46">
        <f>$P33*SUM(Fasering!$D$5:$D$8)</f>
        <v>0</v>
      </c>
      <c r="V33" s="46">
        <f>$P33*SUM(Fasering!$D$5:$D$9)</f>
        <v>0</v>
      </c>
      <c r="W33" s="46">
        <f>$P33*SUM(Fasering!$D$5:$D$10)</f>
        <v>0</v>
      </c>
      <c r="X33" s="76">
        <f>$P33*SUM(Fasering!$D$5:$D$11)</f>
        <v>0</v>
      </c>
      <c r="Y33" s="126">
        <f t="shared" si="5"/>
        <v>0</v>
      </c>
      <c r="Z33" s="128">
        <f t="shared" si="6"/>
        <v>0</v>
      </c>
      <c r="AA33" s="75">
        <f>$Y33*SUM(Fasering!$D$5)</f>
        <v>0</v>
      </c>
      <c r="AB33" s="46">
        <f>$Y33*SUM(Fasering!$D$5:$D$6)</f>
        <v>0</v>
      </c>
      <c r="AC33" s="46">
        <f>$Y33*SUM(Fasering!$D$5:$D$7)</f>
        <v>0</v>
      </c>
      <c r="AD33" s="46">
        <f>$Y33*SUM(Fasering!$D$5:$D$8)</f>
        <v>0</v>
      </c>
      <c r="AE33" s="46">
        <f>$Y33*SUM(Fasering!$D$5:$D$9)</f>
        <v>0</v>
      </c>
      <c r="AF33" s="46">
        <f>$Y33*SUM(Fasering!$D$5:$D$10)</f>
        <v>0</v>
      </c>
      <c r="AG33" s="76">
        <f>$Y33*SUM(Fasering!$D$5:$D$11)</f>
        <v>0</v>
      </c>
      <c r="AH33" s="5">
        <f>($AK$4+(I33+R33)*12*7.57%)*SUM(Fasering!$D$5)</f>
        <v>0</v>
      </c>
      <c r="AI33" s="9">
        <f>($AK$4+(J33+S33)*12*7.57%)*SUM(Fasering!$D$5:$D$6)</f>
        <v>517.05849254009956</v>
      </c>
      <c r="AJ33" s="9">
        <f>($AK$4+(K33+T33)*12*7.57%)*SUM(Fasering!$D$5:$D$7)</f>
        <v>886.48929638205709</v>
      </c>
      <c r="AK33" s="9">
        <f>($AK$4+(L33+U33)*12*7.57%)*SUM(Fasering!$D$5:$D$8)</f>
        <v>1308.9755103529615</v>
      </c>
      <c r="AL33" s="9">
        <f>($AK$4+(M33+V33)*12*7.57%)*SUM(Fasering!$D$5:$D$9)</f>
        <v>1784.5171344528133</v>
      </c>
      <c r="AM33" s="9">
        <f>($AK$4+(N33+W33)*12*7.57%)*SUM(Fasering!$D$5:$D$10)</f>
        <v>2311.8663757129511</v>
      </c>
      <c r="AN33" s="87">
        <f>($AK$4+(O33+X33)*12*7.57%)*SUM(Fasering!$D$5:$D$11)</f>
        <v>2893.3995508765997</v>
      </c>
      <c r="AO33" s="5">
        <f>($AK$4+(I33+AA33)*12*7.57%)*SUM(Fasering!$D$5)</f>
        <v>0</v>
      </c>
      <c r="AP33" s="9">
        <f>($AK$4+(J33+AB33)*12*7.57%)*SUM(Fasering!$D$5:$D$6)</f>
        <v>517.05849254009956</v>
      </c>
      <c r="AQ33" s="9">
        <f>($AK$4+(K33+AC33)*12*7.57%)*SUM(Fasering!$D$5:$D$7)</f>
        <v>886.48929638205709</v>
      </c>
      <c r="AR33" s="9">
        <f>($AK$4+(L33+AD33)*12*7.57%)*SUM(Fasering!$D$5:$D$8)</f>
        <v>1308.9755103529615</v>
      </c>
      <c r="AS33" s="9">
        <f>($AK$4+(M33+AE33)*12*7.57%)*SUM(Fasering!$D$5:$D$9)</f>
        <v>1784.5171344528133</v>
      </c>
      <c r="AT33" s="9">
        <f>($AK$4+(N33+AF33)*12*7.57%)*SUM(Fasering!$D$5:$D$10)</f>
        <v>2311.8663757129511</v>
      </c>
      <c r="AU33" s="87">
        <f>($AK$4+(O33+AG33)*12*7.57%)*SUM(Fasering!$D$5:$D$11)</f>
        <v>2893.3995508765997</v>
      </c>
    </row>
    <row r="34" spans="1:47" x14ac:dyDescent="0.3">
      <c r="A34" s="33">
        <f t="shared" si="7"/>
        <v>23</v>
      </c>
      <c r="B34" s="126">
        <v>29795.82</v>
      </c>
      <c r="C34" s="127"/>
      <c r="D34" s="126">
        <f t="shared" si="0"/>
        <v>37787.058923999997</v>
      </c>
      <c r="E34" s="128">
        <f t="shared" si="1"/>
        <v>936.71672274844502</v>
      </c>
      <c r="F34" s="126">
        <f t="shared" si="2"/>
        <v>3148.9215770000001</v>
      </c>
      <c r="G34" s="128">
        <f t="shared" si="8"/>
        <v>78.059726895703761</v>
      </c>
      <c r="H34" s="64">
        <f>'L4'!$H$10</f>
        <v>1609.3</v>
      </c>
      <c r="I34" s="64">
        <f>GEW!$E$12+($F34-GEW!$E$12)*SUM(Fasering!$D$5)</f>
        <v>1716.7792493333334</v>
      </c>
      <c r="J34" s="64">
        <f>GEW!$E$12+($F34-GEW!$E$12)*SUM(Fasering!$D$5:$D$6)</f>
        <v>2087.0792578009246</v>
      </c>
      <c r="K34" s="64">
        <f>GEW!$E$12+($F34-GEW!$E$12)*SUM(Fasering!$D$5:$D$7)</f>
        <v>2299.5432459560934</v>
      </c>
      <c r="L34" s="64">
        <f>GEW!$E$12+($F34-GEW!$E$12)*SUM(Fasering!$D$5:$D$8)</f>
        <v>2512.0072341112618</v>
      </c>
      <c r="M34" s="64">
        <f>GEW!$E$12+($F34-GEW!$E$12)*SUM(Fasering!$D$5:$D$9)</f>
        <v>2724.4712222664302</v>
      </c>
      <c r="N34" s="64">
        <f>GEW!$E$12+($F34-GEW!$E$12)*SUM(Fasering!$D$5:$D$10)</f>
        <v>2936.4575888448317</v>
      </c>
      <c r="O34" s="77">
        <f>GEW!$E$12+($F34-GEW!$E$12)*SUM(Fasering!$D$5:$D$11)</f>
        <v>3148.9215770000001</v>
      </c>
      <c r="P34" s="126">
        <f t="shared" si="3"/>
        <v>0</v>
      </c>
      <c r="Q34" s="128">
        <f t="shared" si="4"/>
        <v>0</v>
      </c>
      <c r="R34" s="46">
        <f>$P34*SUM(Fasering!$D$5)</f>
        <v>0</v>
      </c>
      <c r="S34" s="46">
        <f>$P34*SUM(Fasering!$D$5:$D$6)</f>
        <v>0</v>
      </c>
      <c r="T34" s="46">
        <f>$P34*SUM(Fasering!$D$5:$D$7)</f>
        <v>0</v>
      </c>
      <c r="U34" s="46">
        <f>$P34*SUM(Fasering!$D$5:$D$8)</f>
        <v>0</v>
      </c>
      <c r="V34" s="46">
        <f>$P34*SUM(Fasering!$D$5:$D$9)</f>
        <v>0</v>
      </c>
      <c r="W34" s="46">
        <f>$P34*SUM(Fasering!$D$5:$D$10)</f>
        <v>0</v>
      </c>
      <c r="X34" s="76">
        <f>$P34*SUM(Fasering!$D$5:$D$11)</f>
        <v>0</v>
      </c>
      <c r="Y34" s="126">
        <f t="shared" si="5"/>
        <v>0</v>
      </c>
      <c r="Z34" s="128">
        <f t="shared" si="6"/>
        <v>0</v>
      </c>
      <c r="AA34" s="75">
        <f>$Y34*SUM(Fasering!$D$5)</f>
        <v>0</v>
      </c>
      <c r="AB34" s="46">
        <f>$Y34*SUM(Fasering!$D$5:$D$6)</f>
        <v>0</v>
      </c>
      <c r="AC34" s="46">
        <f>$Y34*SUM(Fasering!$D$5:$D$7)</f>
        <v>0</v>
      </c>
      <c r="AD34" s="46">
        <f>$Y34*SUM(Fasering!$D$5:$D$8)</f>
        <v>0</v>
      </c>
      <c r="AE34" s="46">
        <f>$Y34*SUM(Fasering!$D$5:$D$9)</f>
        <v>0</v>
      </c>
      <c r="AF34" s="46">
        <f>$Y34*SUM(Fasering!$D$5:$D$10)</f>
        <v>0</v>
      </c>
      <c r="AG34" s="76">
        <f>$Y34*SUM(Fasering!$D$5:$D$11)</f>
        <v>0</v>
      </c>
      <c r="AH34" s="5">
        <f>($AK$4+(I34+R34)*12*7.57%)*SUM(Fasering!$D$5)</f>
        <v>0</v>
      </c>
      <c r="AI34" s="9">
        <f>($AK$4+(J34+S34)*12*7.57%)*SUM(Fasering!$D$5:$D$6)</f>
        <v>523.45257638184739</v>
      </c>
      <c r="AJ34" s="9">
        <f>($AK$4+(K34+T34)*12*7.57%)*SUM(Fasering!$D$5:$D$7)</f>
        <v>902.32569076692334</v>
      </c>
      <c r="AK34" s="9">
        <f>($AK$4+(L34+U34)*12*7.57%)*SUM(Fasering!$D$5:$D$8)</f>
        <v>1338.4641129261734</v>
      </c>
      <c r="AL34" s="9">
        <f>($AK$4+(M34+V34)*12*7.57%)*SUM(Fasering!$D$5:$D$9)</f>
        <v>1831.8678428595981</v>
      </c>
      <c r="AM34" s="9">
        <f>($AK$4+(N34+W34)*12*7.57%)*SUM(Fasering!$D$5:$D$10)</f>
        <v>2381.2347481591887</v>
      </c>
      <c r="AN34" s="87">
        <f>($AK$4+(O34+X34)*12*7.57%)*SUM(Fasering!$D$5:$D$11)</f>
        <v>2989.0403605468</v>
      </c>
      <c r="AO34" s="5">
        <f>($AK$4+(I34+AA34)*12*7.57%)*SUM(Fasering!$D$5)</f>
        <v>0</v>
      </c>
      <c r="AP34" s="9">
        <f>($AK$4+(J34+AB34)*12*7.57%)*SUM(Fasering!$D$5:$D$6)</f>
        <v>523.45257638184739</v>
      </c>
      <c r="AQ34" s="9">
        <f>($AK$4+(K34+AC34)*12*7.57%)*SUM(Fasering!$D$5:$D$7)</f>
        <v>902.32569076692334</v>
      </c>
      <c r="AR34" s="9">
        <f>($AK$4+(L34+AD34)*12*7.57%)*SUM(Fasering!$D$5:$D$8)</f>
        <v>1338.4641129261734</v>
      </c>
      <c r="AS34" s="9">
        <f>($AK$4+(M34+AE34)*12*7.57%)*SUM(Fasering!$D$5:$D$9)</f>
        <v>1831.8678428595981</v>
      </c>
      <c r="AT34" s="9">
        <f>($AK$4+(N34+AF34)*12*7.57%)*SUM(Fasering!$D$5:$D$10)</f>
        <v>2381.2347481591887</v>
      </c>
      <c r="AU34" s="87">
        <f>($AK$4+(O34+AG34)*12*7.57%)*SUM(Fasering!$D$5:$D$11)</f>
        <v>2989.0403605468</v>
      </c>
    </row>
    <row r="35" spans="1:47" x14ac:dyDescent="0.3">
      <c r="A35" s="33">
        <f t="shared" si="7"/>
        <v>24</v>
      </c>
      <c r="B35" s="126">
        <v>30792.04</v>
      </c>
      <c r="C35" s="127"/>
      <c r="D35" s="126">
        <f t="shared" si="0"/>
        <v>39050.465128000003</v>
      </c>
      <c r="E35" s="128">
        <f t="shared" si="1"/>
        <v>968.03574446143898</v>
      </c>
      <c r="F35" s="126">
        <f t="shared" si="2"/>
        <v>3254.2054273333338</v>
      </c>
      <c r="G35" s="128">
        <f t="shared" si="8"/>
        <v>80.669645371786586</v>
      </c>
      <c r="H35" s="64">
        <f>'L4'!$H$10</f>
        <v>1609.3</v>
      </c>
      <c r="I35" s="64">
        <f>GEW!$E$12+($F35-GEW!$E$12)*SUM(Fasering!$D$5)</f>
        <v>1716.7792493333334</v>
      </c>
      <c r="J35" s="64">
        <f>GEW!$E$12+($F35-GEW!$E$12)*SUM(Fasering!$D$5:$D$6)</f>
        <v>2114.3018389067101</v>
      </c>
      <c r="K35" s="64">
        <f>GEW!$E$12+($F35-GEW!$E$12)*SUM(Fasering!$D$5:$D$7)</f>
        <v>2342.3851033712363</v>
      </c>
      <c r="L35" s="64">
        <f>GEW!$E$12+($F35-GEW!$E$12)*SUM(Fasering!$D$5:$D$8)</f>
        <v>2570.4683678357619</v>
      </c>
      <c r="M35" s="64">
        <f>GEW!$E$12+($F35-GEW!$E$12)*SUM(Fasering!$D$5:$D$9)</f>
        <v>2798.551632300288</v>
      </c>
      <c r="N35" s="64">
        <f>GEW!$E$12+($F35-GEW!$E$12)*SUM(Fasering!$D$5:$D$10)</f>
        <v>3026.1221628688081</v>
      </c>
      <c r="O35" s="77">
        <f>GEW!$E$12+($F35-GEW!$E$12)*SUM(Fasering!$D$5:$D$11)</f>
        <v>3254.2054273333338</v>
      </c>
      <c r="P35" s="126">
        <f t="shared" si="3"/>
        <v>0</v>
      </c>
      <c r="Q35" s="128">
        <f t="shared" si="4"/>
        <v>0</v>
      </c>
      <c r="R35" s="46">
        <f>$P35*SUM(Fasering!$D$5)</f>
        <v>0</v>
      </c>
      <c r="S35" s="46">
        <f>$P35*SUM(Fasering!$D$5:$D$6)</f>
        <v>0</v>
      </c>
      <c r="T35" s="46">
        <f>$P35*SUM(Fasering!$D$5:$D$7)</f>
        <v>0</v>
      </c>
      <c r="U35" s="46">
        <f>$P35*SUM(Fasering!$D$5:$D$8)</f>
        <v>0</v>
      </c>
      <c r="V35" s="46">
        <f>$P35*SUM(Fasering!$D$5:$D$9)</f>
        <v>0</v>
      </c>
      <c r="W35" s="46">
        <f>$P35*SUM(Fasering!$D$5:$D$10)</f>
        <v>0</v>
      </c>
      <c r="X35" s="76">
        <f>$P35*SUM(Fasering!$D$5:$D$11)</f>
        <v>0</v>
      </c>
      <c r="Y35" s="126">
        <f t="shared" si="5"/>
        <v>0</v>
      </c>
      <c r="Z35" s="128">
        <f t="shared" si="6"/>
        <v>0</v>
      </c>
      <c r="AA35" s="75">
        <f>$Y35*SUM(Fasering!$D$5)</f>
        <v>0</v>
      </c>
      <c r="AB35" s="46">
        <f>$Y35*SUM(Fasering!$D$5:$D$6)</f>
        <v>0</v>
      </c>
      <c r="AC35" s="46">
        <f>$Y35*SUM(Fasering!$D$5:$D$7)</f>
        <v>0</v>
      </c>
      <c r="AD35" s="46">
        <f>$Y35*SUM(Fasering!$D$5:$D$8)</f>
        <v>0</v>
      </c>
      <c r="AE35" s="46">
        <f>$Y35*SUM(Fasering!$D$5:$D$9)</f>
        <v>0</v>
      </c>
      <c r="AF35" s="46">
        <f>$Y35*SUM(Fasering!$D$5:$D$10)</f>
        <v>0</v>
      </c>
      <c r="AG35" s="76">
        <f>$Y35*SUM(Fasering!$D$5:$D$11)</f>
        <v>0</v>
      </c>
      <c r="AH35" s="5">
        <f>($AK$4+(I35+R35)*12*7.57%)*SUM(Fasering!$D$5)</f>
        <v>0</v>
      </c>
      <c r="AI35" s="9">
        <f>($AK$4+(J35+S35)*12*7.57%)*SUM(Fasering!$D$5:$D$6)</f>
        <v>529.84659604078786</v>
      </c>
      <c r="AJ35" s="9">
        <f>($AK$4+(K35+T35)*12*7.57%)*SUM(Fasering!$D$5:$D$7)</f>
        <v>918.16192618855428</v>
      </c>
      <c r="AK35" s="9">
        <f>($AK$4+(L35+U35)*12*7.57%)*SUM(Fasering!$D$5:$D$8)</f>
        <v>1367.9524194974324</v>
      </c>
      <c r="AL35" s="9">
        <f>($AK$4+(M35+V35)*12*7.57%)*SUM(Fasering!$D$5:$D$9)</f>
        <v>1879.2180759674222</v>
      </c>
      <c r="AM35" s="9">
        <f>($AK$4+(N35+W35)*12*7.57%)*SUM(Fasering!$D$5:$D$10)</f>
        <v>2450.6024242966178</v>
      </c>
      <c r="AN35" s="87">
        <f>($AK$4+(O35+X35)*12*7.57%)*SUM(Fasering!$D$5:$D$11)</f>
        <v>3084.6802101896005</v>
      </c>
      <c r="AO35" s="5">
        <f>($AK$4+(I35+AA35)*12*7.57%)*SUM(Fasering!$D$5)</f>
        <v>0</v>
      </c>
      <c r="AP35" s="9">
        <f>($AK$4+(J35+AB35)*12*7.57%)*SUM(Fasering!$D$5:$D$6)</f>
        <v>529.84659604078786</v>
      </c>
      <c r="AQ35" s="9">
        <f>($AK$4+(K35+AC35)*12*7.57%)*SUM(Fasering!$D$5:$D$7)</f>
        <v>918.16192618855428</v>
      </c>
      <c r="AR35" s="9">
        <f>($AK$4+(L35+AD35)*12*7.57%)*SUM(Fasering!$D$5:$D$8)</f>
        <v>1367.9524194974324</v>
      </c>
      <c r="AS35" s="9">
        <f>($AK$4+(M35+AE35)*12*7.57%)*SUM(Fasering!$D$5:$D$9)</f>
        <v>1879.2180759674222</v>
      </c>
      <c r="AT35" s="9">
        <f>($AK$4+(N35+AF35)*12*7.57%)*SUM(Fasering!$D$5:$D$10)</f>
        <v>2450.6024242966178</v>
      </c>
      <c r="AU35" s="87">
        <f>($AK$4+(O35+AG35)*12*7.57%)*SUM(Fasering!$D$5:$D$11)</f>
        <v>3084.6802101896005</v>
      </c>
    </row>
    <row r="36" spans="1:47" x14ac:dyDescent="0.3">
      <c r="A36" s="33">
        <f t="shared" si="7"/>
        <v>25</v>
      </c>
      <c r="B36" s="126">
        <v>30792.04</v>
      </c>
      <c r="C36" s="127"/>
      <c r="D36" s="126">
        <f t="shared" si="0"/>
        <v>39050.465128000003</v>
      </c>
      <c r="E36" s="128">
        <f t="shared" si="1"/>
        <v>968.03574446143898</v>
      </c>
      <c r="F36" s="126">
        <f t="shared" si="2"/>
        <v>3254.2054273333338</v>
      </c>
      <c r="G36" s="128">
        <f t="shared" si="8"/>
        <v>80.669645371786586</v>
      </c>
      <c r="H36" s="64">
        <f>'L4'!$H$10</f>
        <v>1609.3</v>
      </c>
      <c r="I36" s="64">
        <f>GEW!$E$12+($F36-GEW!$E$12)*SUM(Fasering!$D$5)</f>
        <v>1716.7792493333334</v>
      </c>
      <c r="J36" s="64">
        <f>GEW!$E$12+($F36-GEW!$E$12)*SUM(Fasering!$D$5:$D$6)</f>
        <v>2114.3018389067101</v>
      </c>
      <c r="K36" s="64">
        <f>GEW!$E$12+($F36-GEW!$E$12)*SUM(Fasering!$D$5:$D$7)</f>
        <v>2342.3851033712363</v>
      </c>
      <c r="L36" s="64">
        <f>GEW!$E$12+($F36-GEW!$E$12)*SUM(Fasering!$D$5:$D$8)</f>
        <v>2570.4683678357619</v>
      </c>
      <c r="M36" s="64">
        <f>GEW!$E$12+($F36-GEW!$E$12)*SUM(Fasering!$D$5:$D$9)</f>
        <v>2798.551632300288</v>
      </c>
      <c r="N36" s="64">
        <f>GEW!$E$12+($F36-GEW!$E$12)*SUM(Fasering!$D$5:$D$10)</f>
        <v>3026.1221628688081</v>
      </c>
      <c r="O36" s="77">
        <f>GEW!$E$12+($F36-GEW!$E$12)*SUM(Fasering!$D$5:$D$11)</f>
        <v>3254.2054273333338</v>
      </c>
      <c r="P36" s="126">
        <f t="shared" si="3"/>
        <v>0</v>
      </c>
      <c r="Q36" s="128">
        <f t="shared" si="4"/>
        <v>0</v>
      </c>
      <c r="R36" s="46">
        <f>$P36*SUM(Fasering!$D$5)</f>
        <v>0</v>
      </c>
      <c r="S36" s="46">
        <f>$P36*SUM(Fasering!$D$5:$D$6)</f>
        <v>0</v>
      </c>
      <c r="T36" s="46">
        <f>$P36*SUM(Fasering!$D$5:$D$7)</f>
        <v>0</v>
      </c>
      <c r="U36" s="46">
        <f>$P36*SUM(Fasering!$D$5:$D$8)</f>
        <v>0</v>
      </c>
      <c r="V36" s="46">
        <f>$P36*SUM(Fasering!$D$5:$D$9)</f>
        <v>0</v>
      </c>
      <c r="W36" s="46">
        <f>$P36*SUM(Fasering!$D$5:$D$10)</f>
        <v>0</v>
      </c>
      <c r="X36" s="76">
        <f>$P36*SUM(Fasering!$D$5:$D$11)</f>
        <v>0</v>
      </c>
      <c r="Y36" s="126">
        <f t="shared" si="5"/>
        <v>0</v>
      </c>
      <c r="Z36" s="128">
        <f t="shared" si="6"/>
        <v>0</v>
      </c>
      <c r="AA36" s="75">
        <f>$Y36*SUM(Fasering!$D$5)</f>
        <v>0</v>
      </c>
      <c r="AB36" s="46">
        <f>$Y36*SUM(Fasering!$D$5:$D$6)</f>
        <v>0</v>
      </c>
      <c r="AC36" s="46">
        <f>$Y36*SUM(Fasering!$D$5:$D$7)</f>
        <v>0</v>
      </c>
      <c r="AD36" s="46">
        <f>$Y36*SUM(Fasering!$D$5:$D$8)</f>
        <v>0</v>
      </c>
      <c r="AE36" s="46">
        <f>$Y36*SUM(Fasering!$D$5:$D$9)</f>
        <v>0</v>
      </c>
      <c r="AF36" s="46">
        <f>$Y36*SUM(Fasering!$D$5:$D$10)</f>
        <v>0</v>
      </c>
      <c r="AG36" s="76">
        <f>$Y36*SUM(Fasering!$D$5:$D$11)</f>
        <v>0</v>
      </c>
      <c r="AH36" s="5">
        <f>($AK$4+(I36+R36)*12*7.57%)*SUM(Fasering!$D$5)</f>
        <v>0</v>
      </c>
      <c r="AI36" s="9">
        <f>($AK$4+(J36+S36)*12*7.57%)*SUM(Fasering!$D$5:$D$6)</f>
        <v>529.84659604078786</v>
      </c>
      <c r="AJ36" s="9">
        <f>($AK$4+(K36+T36)*12*7.57%)*SUM(Fasering!$D$5:$D$7)</f>
        <v>918.16192618855428</v>
      </c>
      <c r="AK36" s="9">
        <f>($AK$4+(L36+U36)*12*7.57%)*SUM(Fasering!$D$5:$D$8)</f>
        <v>1367.9524194974324</v>
      </c>
      <c r="AL36" s="9">
        <f>($AK$4+(M36+V36)*12*7.57%)*SUM(Fasering!$D$5:$D$9)</f>
        <v>1879.2180759674222</v>
      </c>
      <c r="AM36" s="9">
        <f>($AK$4+(N36+W36)*12*7.57%)*SUM(Fasering!$D$5:$D$10)</f>
        <v>2450.6024242966178</v>
      </c>
      <c r="AN36" s="87">
        <f>($AK$4+(O36+X36)*12*7.57%)*SUM(Fasering!$D$5:$D$11)</f>
        <v>3084.6802101896005</v>
      </c>
      <c r="AO36" s="5">
        <f>($AK$4+(I36+AA36)*12*7.57%)*SUM(Fasering!$D$5)</f>
        <v>0</v>
      </c>
      <c r="AP36" s="9">
        <f>($AK$4+(J36+AB36)*12*7.57%)*SUM(Fasering!$D$5:$D$6)</f>
        <v>529.84659604078786</v>
      </c>
      <c r="AQ36" s="9">
        <f>($AK$4+(K36+AC36)*12*7.57%)*SUM(Fasering!$D$5:$D$7)</f>
        <v>918.16192618855428</v>
      </c>
      <c r="AR36" s="9">
        <f>($AK$4+(L36+AD36)*12*7.57%)*SUM(Fasering!$D$5:$D$8)</f>
        <v>1367.9524194974324</v>
      </c>
      <c r="AS36" s="9">
        <f>($AK$4+(M36+AE36)*12*7.57%)*SUM(Fasering!$D$5:$D$9)</f>
        <v>1879.2180759674222</v>
      </c>
      <c r="AT36" s="9">
        <f>($AK$4+(N36+AF36)*12*7.57%)*SUM(Fasering!$D$5:$D$10)</f>
        <v>2450.6024242966178</v>
      </c>
      <c r="AU36" s="87">
        <f>($AK$4+(O36+AG36)*12*7.57%)*SUM(Fasering!$D$5:$D$11)</f>
        <v>3084.6802101896005</v>
      </c>
    </row>
    <row r="37" spans="1:47" x14ac:dyDescent="0.3">
      <c r="A37" s="33">
        <f t="shared" si="7"/>
        <v>26</v>
      </c>
      <c r="B37" s="126">
        <v>30792.04</v>
      </c>
      <c r="C37" s="127"/>
      <c r="D37" s="126">
        <f t="shared" si="0"/>
        <v>39050.465128000003</v>
      </c>
      <c r="E37" s="128">
        <f t="shared" si="1"/>
        <v>968.03574446143898</v>
      </c>
      <c r="F37" s="126">
        <f t="shared" si="2"/>
        <v>3254.2054273333338</v>
      </c>
      <c r="G37" s="128">
        <f t="shared" si="8"/>
        <v>80.669645371786586</v>
      </c>
      <c r="H37" s="64">
        <f>'L4'!$H$10</f>
        <v>1609.3</v>
      </c>
      <c r="I37" s="64">
        <f>GEW!$E$12+($F37-GEW!$E$12)*SUM(Fasering!$D$5)</f>
        <v>1716.7792493333334</v>
      </c>
      <c r="J37" s="64">
        <f>GEW!$E$12+($F37-GEW!$E$12)*SUM(Fasering!$D$5:$D$6)</f>
        <v>2114.3018389067101</v>
      </c>
      <c r="K37" s="64">
        <f>GEW!$E$12+($F37-GEW!$E$12)*SUM(Fasering!$D$5:$D$7)</f>
        <v>2342.3851033712363</v>
      </c>
      <c r="L37" s="64">
        <f>GEW!$E$12+($F37-GEW!$E$12)*SUM(Fasering!$D$5:$D$8)</f>
        <v>2570.4683678357619</v>
      </c>
      <c r="M37" s="64">
        <f>GEW!$E$12+($F37-GEW!$E$12)*SUM(Fasering!$D$5:$D$9)</f>
        <v>2798.551632300288</v>
      </c>
      <c r="N37" s="64">
        <f>GEW!$E$12+($F37-GEW!$E$12)*SUM(Fasering!$D$5:$D$10)</f>
        <v>3026.1221628688081</v>
      </c>
      <c r="O37" s="77">
        <f>GEW!$E$12+($F37-GEW!$E$12)*SUM(Fasering!$D$5:$D$11)</f>
        <v>3254.2054273333338</v>
      </c>
      <c r="P37" s="126">
        <f t="shared" si="3"/>
        <v>0</v>
      </c>
      <c r="Q37" s="128">
        <f t="shared" si="4"/>
        <v>0</v>
      </c>
      <c r="R37" s="46">
        <f>$P37*SUM(Fasering!$D$5)</f>
        <v>0</v>
      </c>
      <c r="S37" s="46">
        <f>$P37*SUM(Fasering!$D$5:$D$6)</f>
        <v>0</v>
      </c>
      <c r="T37" s="46">
        <f>$P37*SUM(Fasering!$D$5:$D$7)</f>
        <v>0</v>
      </c>
      <c r="U37" s="46">
        <f>$P37*SUM(Fasering!$D$5:$D$8)</f>
        <v>0</v>
      </c>
      <c r="V37" s="46">
        <f>$P37*SUM(Fasering!$D$5:$D$9)</f>
        <v>0</v>
      </c>
      <c r="W37" s="46">
        <f>$P37*SUM(Fasering!$D$5:$D$10)</f>
        <v>0</v>
      </c>
      <c r="X37" s="76">
        <f>$P37*SUM(Fasering!$D$5:$D$11)</f>
        <v>0</v>
      </c>
      <c r="Y37" s="126">
        <f t="shared" si="5"/>
        <v>0</v>
      </c>
      <c r="Z37" s="128">
        <f t="shared" si="6"/>
        <v>0</v>
      </c>
      <c r="AA37" s="75">
        <f>$Y37*SUM(Fasering!$D$5)</f>
        <v>0</v>
      </c>
      <c r="AB37" s="46">
        <f>$Y37*SUM(Fasering!$D$5:$D$6)</f>
        <v>0</v>
      </c>
      <c r="AC37" s="46">
        <f>$Y37*SUM(Fasering!$D$5:$D$7)</f>
        <v>0</v>
      </c>
      <c r="AD37" s="46">
        <f>$Y37*SUM(Fasering!$D$5:$D$8)</f>
        <v>0</v>
      </c>
      <c r="AE37" s="46">
        <f>$Y37*SUM(Fasering!$D$5:$D$9)</f>
        <v>0</v>
      </c>
      <c r="AF37" s="46">
        <f>$Y37*SUM(Fasering!$D$5:$D$10)</f>
        <v>0</v>
      </c>
      <c r="AG37" s="76">
        <f>$Y37*SUM(Fasering!$D$5:$D$11)</f>
        <v>0</v>
      </c>
      <c r="AH37" s="5">
        <f>($AK$4+(I37+R37)*12*7.57%)*SUM(Fasering!$D$5)</f>
        <v>0</v>
      </c>
      <c r="AI37" s="9">
        <f>($AK$4+(J37+S37)*12*7.57%)*SUM(Fasering!$D$5:$D$6)</f>
        <v>529.84659604078786</v>
      </c>
      <c r="AJ37" s="9">
        <f>($AK$4+(K37+T37)*12*7.57%)*SUM(Fasering!$D$5:$D$7)</f>
        <v>918.16192618855428</v>
      </c>
      <c r="AK37" s="9">
        <f>($AK$4+(L37+U37)*12*7.57%)*SUM(Fasering!$D$5:$D$8)</f>
        <v>1367.9524194974324</v>
      </c>
      <c r="AL37" s="9">
        <f>($AK$4+(M37+V37)*12*7.57%)*SUM(Fasering!$D$5:$D$9)</f>
        <v>1879.2180759674222</v>
      </c>
      <c r="AM37" s="9">
        <f>($AK$4+(N37+W37)*12*7.57%)*SUM(Fasering!$D$5:$D$10)</f>
        <v>2450.6024242966178</v>
      </c>
      <c r="AN37" s="87">
        <f>($AK$4+(O37+X37)*12*7.57%)*SUM(Fasering!$D$5:$D$11)</f>
        <v>3084.6802101896005</v>
      </c>
      <c r="AO37" s="5">
        <f>($AK$4+(I37+AA37)*12*7.57%)*SUM(Fasering!$D$5)</f>
        <v>0</v>
      </c>
      <c r="AP37" s="9">
        <f>($AK$4+(J37+AB37)*12*7.57%)*SUM(Fasering!$D$5:$D$6)</f>
        <v>529.84659604078786</v>
      </c>
      <c r="AQ37" s="9">
        <f>($AK$4+(K37+AC37)*12*7.57%)*SUM(Fasering!$D$5:$D$7)</f>
        <v>918.16192618855428</v>
      </c>
      <c r="AR37" s="9">
        <f>($AK$4+(L37+AD37)*12*7.57%)*SUM(Fasering!$D$5:$D$8)</f>
        <v>1367.9524194974324</v>
      </c>
      <c r="AS37" s="9">
        <f>($AK$4+(M37+AE37)*12*7.57%)*SUM(Fasering!$D$5:$D$9)</f>
        <v>1879.2180759674222</v>
      </c>
      <c r="AT37" s="9">
        <f>($AK$4+(N37+AF37)*12*7.57%)*SUM(Fasering!$D$5:$D$10)</f>
        <v>2450.6024242966178</v>
      </c>
      <c r="AU37" s="87">
        <f>($AK$4+(O37+AG37)*12*7.57%)*SUM(Fasering!$D$5:$D$11)</f>
        <v>3084.6802101896005</v>
      </c>
    </row>
    <row r="38" spans="1:47" x14ac:dyDescent="0.3">
      <c r="A38" s="33">
        <f t="shared" si="7"/>
        <v>27</v>
      </c>
      <c r="B38" s="126">
        <v>30792.04</v>
      </c>
      <c r="C38" s="127"/>
      <c r="D38" s="126">
        <f t="shared" si="0"/>
        <v>39050.465128000003</v>
      </c>
      <c r="E38" s="128">
        <f t="shared" si="1"/>
        <v>968.03574446143898</v>
      </c>
      <c r="F38" s="126">
        <f t="shared" si="2"/>
        <v>3254.2054273333338</v>
      </c>
      <c r="G38" s="128">
        <f t="shared" si="8"/>
        <v>80.669645371786586</v>
      </c>
      <c r="H38" s="64">
        <f>'L4'!$H$10</f>
        <v>1609.3</v>
      </c>
      <c r="I38" s="64">
        <f>GEW!$E$12+($F38-GEW!$E$12)*SUM(Fasering!$D$5)</f>
        <v>1716.7792493333334</v>
      </c>
      <c r="J38" s="64">
        <f>GEW!$E$12+($F38-GEW!$E$12)*SUM(Fasering!$D$5:$D$6)</f>
        <v>2114.3018389067101</v>
      </c>
      <c r="K38" s="64">
        <f>GEW!$E$12+($F38-GEW!$E$12)*SUM(Fasering!$D$5:$D$7)</f>
        <v>2342.3851033712363</v>
      </c>
      <c r="L38" s="64">
        <f>GEW!$E$12+($F38-GEW!$E$12)*SUM(Fasering!$D$5:$D$8)</f>
        <v>2570.4683678357619</v>
      </c>
      <c r="M38" s="64">
        <f>GEW!$E$12+($F38-GEW!$E$12)*SUM(Fasering!$D$5:$D$9)</f>
        <v>2798.551632300288</v>
      </c>
      <c r="N38" s="64">
        <f>GEW!$E$12+($F38-GEW!$E$12)*SUM(Fasering!$D$5:$D$10)</f>
        <v>3026.1221628688081</v>
      </c>
      <c r="O38" s="77">
        <f>GEW!$E$12+($F38-GEW!$E$12)*SUM(Fasering!$D$5:$D$11)</f>
        <v>3254.2054273333338</v>
      </c>
      <c r="P38" s="126">
        <f t="shared" si="3"/>
        <v>0</v>
      </c>
      <c r="Q38" s="128">
        <f t="shared" si="4"/>
        <v>0</v>
      </c>
      <c r="R38" s="46">
        <f>$P38*SUM(Fasering!$D$5)</f>
        <v>0</v>
      </c>
      <c r="S38" s="46">
        <f>$P38*SUM(Fasering!$D$5:$D$6)</f>
        <v>0</v>
      </c>
      <c r="T38" s="46">
        <f>$P38*SUM(Fasering!$D$5:$D$7)</f>
        <v>0</v>
      </c>
      <c r="U38" s="46">
        <f>$P38*SUM(Fasering!$D$5:$D$8)</f>
        <v>0</v>
      </c>
      <c r="V38" s="46">
        <f>$P38*SUM(Fasering!$D$5:$D$9)</f>
        <v>0</v>
      </c>
      <c r="W38" s="46">
        <f>$P38*SUM(Fasering!$D$5:$D$10)</f>
        <v>0</v>
      </c>
      <c r="X38" s="76">
        <f>$P38*SUM(Fasering!$D$5:$D$11)</f>
        <v>0</v>
      </c>
      <c r="Y38" s="126">
        <f t="shared" si="5"/>
        <v>0</v>
      </c>
      <c r="Z38" s="128">
        <f t="shared" si="6"/>
        <v>0</v>
      </c>
      <c r="AA38" s="75">
        <f>$Y38*SUM(Fasering!$D$5)</f>
        <v>0</v>
      </c>
      <c r="AB38" s="46">
        <f>$Y38*SUM(Fasering!$D$5:$D$6)</f>
        <v>0</v>
      </c>
      <c r="AC38" s="46">
        <f>$Y38*SUM(Fasering!$D$5:$D$7)</f>
        <v>0</v>
      </c>
      <c r="AD38" s="46">
        <f>$Y38*SUM(Fasering!$D$5:$D$8)</f>
        <v>0</v>
      </c>
      <c r="AE38" s="46">
        <f>$Y38*SUM(Fasering!$D$5:$D$9)</f>
        <v>0</v>
      </c>
      <c r="AF38" s="46">
        <f>$Y38*SUM(Fasering!$D$5:$D$10)</f>
        <v>0</v>
      </c>
      <c r="AG38" s="76">
        <f>$Y38*SUM(Fasering!$D$5:$D$11)</f>
        <v>0</v>
      </c>
      <c r="AH38" s="5">
        <f>($AK$4+(I38+R38)*12*7.57%)*SUM(Fasering!$D$5)</f>
        <v>0</v>
      </c>
      <c r="AI38" s="9">
        <f>($AK$4+(J38+S38)*12*7.57%)*SUM(Fasering!$D$5:$D$6)</f>
        <v>529.84659604078786</v>
      </c>
      <c r="AJ38" s="9">
        <f>($AK$4+(K38+T38)*12*7.57%)*SUM(Fasering!$D$5:$D$7)</f>
        <v>918.16192618855428</v>
      </c>
      <c r="AK38" s="9">
        <f>($AK$4+(L38+U38)*12*7.57%)*SUM(Fasering!$D$5:$D$8)</f>
        <v>1367.9524194974324</v>
      </c>
      <c r="AL38" s="9">
        <f>($AK$4+(M38+V38)*12*7.57%)*SUM(Fasering!$D$5:$D$9)</f>
        <v>1879.2180759674222</v>
      </c>
      <c r="AM38" s="9">
        <f>($AK$4+(N38+W38)*12*7.57%)*SUM(Fasering!$D$5:$D$10)</f>
        <v>2450.6024242966178</v>
      </c>
      <c r="AN38" s="87">
        <f>($AK$4+(O38+X38)*12*7.57%)*SUM(Fasering!$D$5:$D$11)</f>
        <v>3084.6802101896005</v>
      </c>
      <c r="AO38" s="5">
        <f>($AK$4+(I38+AA38)*12*7.57%)*SUM(Fasering!$D$5)</f>
        <v>0</v>
      </c>
      <c r="AP38" s="9">
        <f>($AK$4+(J38+AB38)*12*7.57%)*SUM(Fasering!$D$5:$D$6)</f>
        <v>529.84659604078786</v>
      </c>
      <c r="AQ38" s="9">
        <f>($AK$4+(K38+AC38)*12*7.57%)*SUM(Fasering!$D$5:$D$7)</f>
        <v>918.16192618855428</v>
      </c>
      <c r="AR38" s="9">
        <f>($AK$4+(L38+AD38)*12*7.57%)*SUM(Fasering!$D$5:$D$8)</f>
        <v>1367.9524194974324</v>
      </c>
      <c r="AS38" s="9">
        <f>($AK$4+(M38+AE38)*12*7.57%)*SUM(Fasering!$D$5:$D$9)</f>
        <v>1879.2180759674222</v>
      </c>
      <c r="AT38" s="9">
        <f>($AK$4+(N38+AF38)*12*7.57%)*SUM(Fasering!$D$5:$D$10)</f>
        <v>2450.6024242966178</v>
      </c>
      <c r="AU38" s="87">
        <f>($AK$4+(O38+AG38)*12*7.57%)*SUM(Fasering!$D$5:$D$11)</f>
        <v>3084.6802101896005</v>
      </c>
    </row>
    <row r="39" spans="1:47" x14ac:dyDescent="0.3">
      <c r="A39" s="36"/>
      <c r="B39" s="129"/>
      <c r="C39" s="130"/>
      <c r="D39" s="129"/>
      <c r="E39" s="130"/>
      <c r="F39" s="129"/>
      <c r="G39" s="130"/>
      <c r="H39" s="47"/>
      <c r="I39" s="47"/>
      <c r="J39" s="47"/>
      <c r="K39" s="47"/>
      <c r="L39" s="47"/>
      <c r="M39" s="47"/>
      <c r="N39" s="47"/>
      <c r="O39" s="74"/>
      <c r="P39" s="129"/>
      <c r="Q39" s="130"/>
      <c r="R39" s="47"/>
      <c r="S39" s="47"/>
      <c r="T39" s="47"/>
      <c r="U39" s="47"/>
      <c r="V39" s="47"/>
      <c r="W39" s="47"/>
      <c r="X39" s="74"/>
      <c r="Y39" s="129"/>
      <c r="Z39" s="130"/>
      <c r="AA39" s="47"/>
      <c r="AB39" s="47"/>
      <c r="AC39" s="47"/>
      <c r="AD39" s="47"/>
      <c r="AE39" s="47"/>
      <c r="AF39" s="47"/>
      <c r="AG39" s="74"/>
      <c r="AH39" s="88"/>
      <c r="AI39" s="89"/>
      <c r="AJ39" s="89"/>
      <c r="AK39" s="89"/>
      <c r="AL39" s="89"/>
      <c r="AM39" s="89"/>
      <c r="AN39" s="90"/>
      <c r="AO39" s="88"/>
      <c r="AP39" s="89"/>
      <c r="AQ39" s="89"/>
      <c r="AR39" s="89"/>
      <c r="AS39" s="89"/>
      <c r="AT39" s="89"/>
      <c r="AU39" s="90"/>
    </row>
  </sheetData>
  <mergeCells count="166">
    <mergeCell ref="AH7:AN7"/>
    <mergeCell ref="AO7:AU7"/>
    <mergeCell ref="B9:C9"/>
    <mergeCell ref="D9:E9"/>
    <mergeCell ref="F9:G9"/>
    <mergeCell ref="P9:Q9"/>
    <mergeCell ref="Y9:Z9"/>
    <mergeCell ref="B10:C10"/>
    <mergeCell ref="D10:E10"/>
    <mergeCell ref="AA7:AG7"/>
    <mergeCell ref="B8:C8"/>
    <mergeCell ref="D8:E8"/>
    <mergeCell ref="F8:G8"/>
    <mergeCell ref="P8:Q8"/>
    <mergeCell ref="Y8:Z8"/>
    <mergeCell ref="B7:E7"/>
    <mergeCell ref="F7:G7"/>
    <mergeCell ref="P7:Q7"/>
    <mergeCell ref="R7:X7"/>
    <mergeCell ref="Y7:Z7"/>
    <mergeCell ref="H7:O7"/>
    <mergeCell ref="B11:C11"/>
    <mergeCell ref="D11:E11"/>
    <mergeCell ref="F11:G11"/>
    <mergeCell ref="P11:Q11"/>
    <mergeCell ref="Y11:Z11"/>
    <mergeCell ref="B12:C12"/>
    <mergeCell ref="D12:E12"/>
    <mergeCell ref="F12:G12"/>
    <mergeCell ref="P12:Q12"/>
    <mergeCell ref="Y12:Z12"/>
    <mergeCell ref="B13:C13"/>
    <mergeCell ref="D13:E13"/>
    <mergeCell ref="F13:G13"/>
    <mergeCell ref="P13:Q13"/>
    <mergeCell ref="Y13:Z13"/>
    <mergeCell ref="B14:C14"/>
    <mergeCell ref="D14:E14"/>
    <mergeCell ref="F14:G14"/>
    <mergeCell ref="P14:Q14"/>
    <mergeCell ref="Y14:Z14"/>
    <mergeCell ref="B15:C15"/>
    <mergeCell ref="D15:E15"/>
    <mergeCell ref="F15:G15"/>
    <mergeCell ref="P15:Q15"/>
    <mergeCell ref="Y15:Z15"/>
    <mergeCell ref="B16:C16"/>
    <mergeCell ref="D16:E16"/>
    <mergeCell ref="F16:G16"/>
    <mergeCell ref="P16:Q16"/>
    <mergeCell ref="Y16:Z16"/>
    <mergeCell ref="B17:C17"/>
    <mergeCell ref="D17:E17"/>
    <mergeCell ref="F17:G17"/>
    <mergeCell ref="P17:Q17"/>
    <mergeCell ref="Y17:Z17"/>
    <mergeCell ref="B18:C18"/>
    <mergeCell ref="D18:E18"/>
    <mergeCell ref="F18:G18"/>
    <mergeCell ref="P18:Q18"/>
    <mergeCell ref="Y18:Z18"/>
    <mergeCell ref="B19:C19"/>
    <mergeCell ref="D19:E19"/>
    <mergeCell ref="F19:G19"/>
    <mergeCell ref="P19:Q19"/>
    <mergeCell ref="Y19:Z19"/>
    <mergeCell ref="B20:C20"/>
    <mergeCell ref="D20:E20"/>
    <mergeCell ref="F20:G20"/>
    <mergeCell ref="P20:Q20"/>
    <mergeCell ref="Y20:Z20"/>
    <mergeCell ref="B21:C21"/>
    <mergeCell ref="D21:E21"/>
    <mergeCell ref="F21:G21"/>
    <mergeCell ref="P21:Q21"/>
    <mergeCell ref="Y21:Z21"/>
    <mergeCell ref="B22:C22"/>
    <mergeCell ref="D22:E22"/>
    <mergeCell ref="F22:G22"/>
    <mergeCell ref="P22:Q22"/>
    <mergeCell ref="Y22:Z22"/>
    <mergeCell ref="B23:C23"/>
    <mergeCell ref="D23:E23"/>
    <mergeCell ref="F23:G23"/>
    <mergeCell ref="P23:Q23"/>
    <mergeCell ref="Y23:Z23"/>
    <mergeCell ref="B24:C24"/>
    <mergeCell ref="D24:E24"/>
    <mergeCell ref="F24:G24"/>
    <mergeCell ref="P24:Q24"/>
    <mergeCell ref="Y24:Z24"/>
    <mergeCell ref="B25:C25"/>
    <mergeCell ref="D25:E25"/>
    <mergeCell ref="F25:G25"/>
    <mergeCell ref="P25:Q25"/>
    <mergeCell ref="Y25:Z25"/>
    <mergeCell ref="B26:C26"/>
    <mergeCell ref="D26:E26"/>
    <mergeCell ref="F26:G26"/>
    <mergeCell ref="P26:Q26"/>
    <mergeCell ref="Y26:Z26"/>
    <mergeCell ref="B27:C27"/>
    <mergeCell ref="D27:E27"/>
    <mergeCell ref="F27:G27"/>
    <mergeCell ref="P27:Q27"/>
    <mergeCell ref="Y27:Z27"/>
    <mergeCell ref="B28:C28"/>
    <mergeCell ref="D28:E28"/>
    <mergeCell ref="F28:G28"/>
    <mergeCell ref="P28:Q28"/>
    <mergeCell ref="Y28:Z28"/>
    <mergeCell ref="B29:C29"/>
    <mergeCell ref="D29:E29"/>
    <mergeCell ref="F29:G29"/>
    <mergeCell ref="P29:Q29"/>
    <mergeCell ref="Y29:Z29"/>
    <mergeCell ref="B30:C30"/>
    <mergeCell ref="D30:E30"/>
    <mergeCell ref="F30:G30"/>
    <mergeCell ref="P30:Q30"/>
    <mergeCell ref="Y30:Z30"/>
    <mergeCell ref="B31:C31"/>
    <mergeCell ref="D31:E31"/>
    <mergeCell ref="F31:G31"/>
    <mergeCell ref="P31:Q31"/>
    <mergeCell ref="Y31:Z31"/>
    <mergeCell ref="B32:C32"/>
    <mergeCell ref="D32:E32"/>
    <mergeCell ref="F32:G32"/>
    <mergeCell ref="P32:Q32"/>
    <mergeCell ref="Y32:Z32"/>
    <mergeCell ref="B33:C33"/>
    <mergeCell ref="D33:E33"/>
    <mergeCell ref="F33:G33"/>
    <mergeCell ref="P33:Q33"/>
    <mergeCell ref="Y33:Z33"/>
    <mergeCell ref="B34:C34"/>
    <mergeCell ref="D34:E34"/>
    <mergeCell ref="F34:G34"/>
    <mergeCell ref="P34:Q34"/>
    <mergeCell ref="Y34:Z34"/>
    <mergeCell ref="B35:C35"/>
    <mergeCell ref="D35:E35"/>
    <mergeCell ref="F35:G35"/>
    <mergeCell ref="P35:Q35"/>
    <mergeCell ref="Y35:Z35"/>
    <mergeCell ref="B36:C36"/>
    <mergeCell ref="D36:E36"/>
    <mergeCell ref="F36:G36"/>
    <mergeCell ref="P36:Q36"/>
    <mergeCell ref="Y36:Z36"/>
    <mergeCell ref="B39:C39"/>
    <mergeCell ref="D39:E39"/>
    <mergeCell ref="F39:G39"/>
    <mergeCell ref="P39:Q39"/>
    <mergeCell ref="Y39:Z39"/>
    <mergeCell ref="B37:C37"/>
    <mergeCell ref="D37:E37"/>
    <mergeCell ref="F37:G37"/>
    <mergeCell ref="P37:Q37"/>
    <mergeCell ref="Y37:Z37"/>
    <mergeCell ref="B38:C38"/>
    <mergeCell ref="D38:E38"/>
    <mergeCell ref="F38:G38"/>
    <mergeCell ref="P38:Q38"/>
    <mergeCell ref="Y38:Z38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  <colBreaks count="4" manualBreakCount="4">
    <brk id="15" max="1048575" man="1"/>
    <brk id="24" max="1048575" man="1"/>
    <brk id="33" max="1048575" man="1"/>
    <brk id="47" max="1048575" man="1"/>
  </colBreaks>
  <ignoredErrors>
    <ignoredError sqref="J9:AU9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0"/>
  <sheetViews>
    <sheetView zoomScale="80" zoomScaleNormal="80" workbookViewId="0"/>
  </sheetViews>
  <sheetFormatPr defaultRowHeight="15" x14ac:dyDescent="0.3"/>
  <cols>
    <col min="1" max="1" width="3.5" style="24" bestFit="1" customWidth="1"/>
    <col min="2" max="3" width="7.75" style="24" customWidth="1"/>
    <col min="4" max="4" width="8.875" style="24" bestFit="1" customWidth="1"/>
    <col min="5" max="7" width="7.75" style="24" customWidth="1"/>
    <col min="8" max="15" width="11.375" style="24" customWidth="1"/>
    <col min="16" max="17" width="7.75" style="24" customWidth="1"/>
    <col min="18" max="24" width="11.375" style="24" customWidth="1"/>
    <col min="25" max="26" width="7.75" style="24" customWidth="1"/>
    <col min="27" max="33" width="11.375" style="24" customWidth="1"/>
    <col min="34" max="43" width="11.25" customWidth="1"/>
    <col min="44" max="45" width="11.25" style="24" customWidth="1"/>
    <col min="46" max="47" width="11.25" customWidth="1"/>
  </cols>
  <sheetData>
    <row r="1" spans="1:47" s="24" customFormat="1" ht="16.5" x14ac:dyDescent="0.3">
      <c r="A1" s="21" t="s">
        <v>87</v>
      </c>
      <c r="B1" s="21" t="s">
        <v>19</v>
      </c>
      <c r="C1" s="21"/>
      <c r="D1" s="21"/>
      <c r="E1" s="23" t="s">
        <v>88</v>
      </c>
      <c r="F1" s="21"/>
      <c r="G1" s="21"/>
      <c r="L1" s="107">
        <f>D10</f>
        <v>41275</v>
      </c>
      <c r="O1" s="25" t="s">
        <v>89</v>
      </c>
    </row>
    <row r="2" spans="1:47" s="24" customFormat="1" ht="16.5" x14ac:dyDescent="0.3">
      <c r="A2" s="21"/>
      <c r="B2" s="21"/>
      <c r="C2" s="21"/>
      <c r="D2" s="21"/>
      <c r="E2" s="21"/>
      <c r="F2" s="21"/>
      <c r="G2" s="21"/>
      <c r="H2" s="21"/>
      <c r="I2" s="21"/>
      <c r="AJ2"/>
      <c r="AK2"/>
      <c r="AL2"/>
    </row>
    <row r="3" spans="1:47" s="24" customFormat="1" ht="17.25" x14ac:dyDescent="0.35">
      <c r="A3" s="21"/>
      <c r="B3" s="28"/>
      <c r="C3" s="93" t="s">
        <v>90</v>
      </c>
      <c r="D3" s="28" t="s">
        <v>91</v>
      </c>
      <c r="E3" s="28"/>
      <c r="F3" s="59"/>
      <c r="G3" s="59"/>
      <c r="H3" s="28"/>
      <c r="I3" s="28"/>
      <c r="J3" s="59"/>
      <c r="K3" s="27">
        <v>610</v>
      </c>
      <c r="L3" s="28" t="s">
        <v>92</v>
      </c>
      <c r="M3" s="59"/>
      <c r="N3" s="59"/>
      <c r="O3" s="59"/>
      <c r="P3" s="59"/>
      <c r="Q3" s="59"/>
      <c r="AK3"/>
      <c r="AL3"/>
    </row>
    <row r="4" spans="1:47" s="24" customFormat="1" ht="17.25" x14ac:dyDescent="0.35">
      <c r="A4" s="21"/>
      <c r="B4" s="28"/>
      <c r="C4" s="93" t="s">
        <v>93</v>
      </c>
      <c r="D4" s="28" t="s">
        <v>94</v>
      </c>
      <c r="E4" s="28"/>
      <c r="F4" s="59"/>
      <c r="G4" s="59"/>
      <c r="H4" s="28"/>
      <c r="I4" s="28"/>
      <c r="J4" s="59"/>
      <c r="K4" s="27">
        <v>410</v>
      </c>
      <c r="L4" s="28" t="s">
        <v>95</v>
      </c>
      <c r="M4" s="59"/>
      <c r="N4" s="59"/>
      <c r="O4" s="59"/>
      <c r="P4" s="59"/>
      <c r="Q4" s="59"/>
      <c r="AH4" s="81" t="str">
        <f>'L4'!$AH$2</f>
        <v>Berekening eindejaarspremie 2014:</v>
      </c>
      <c r="AI4"/>
      <c r="AJ4"/>
      <c r="AK4"/>
      <c r="AL4"/>
    </row>
    <row r="5" spans="1:47" s="24" customFormat="1" ht="17.25" x14ac:dyDescent="0.35">
      <c r="A5" s="21"/>
      <c r="B5" s="28"/>
      <c r="C5" s="93" t="s">
        <v>96</v>
      </c>
      <c r="D5" s="28" t="s">
        <v>97</v>
      </c>
      <c r="E5" s="28"/>
      <c r="F5" s="59"/>
      <c r="G5" s="59"/>
      <c r="H5" s="28"/>
      <c r="I5" s="28"/>
      <c r="J5" s="59"/>
      <c r="K5" s="27">
        <v>611</v>
      </c>
      <c r="L5" s="28" t="s">
        <v>46</v>
      </c>
      <c r="M5" s="59"/>
      <c r="N5" s="59"/>
      <c r="O5" s="59"/>
      <c r="P5" s="59"/>
      <c r="Q5" s="59"/>
      <c r="AH5" s="82" t="s">
        <v>169</v>
      </c>
      <c r="AI5"/>
      <c r="AK5" s="83">
        <f>'L4'!$AK$3</f>
        <v>128.56</v>
      </c>
      <c r="AL5"/>
    </row>
    <row r="6" spans="1:47" s="24" customFormat="1" ht="16.5" x14ac:dyDescent="0.3">
      <c r="A6" s="21"/>
      <c r="B6"/>
      <c r="C6"/>
      <c r="D6"/>
      <c r="E6"/>
      <c r="F6"/>
      <c r="G6"/>
      <c r="H6"/>
      <c r="I6"/>
      <c r="J6"/>
      <c r="K6"/>
      <c r="L6"/>
      <c r="M6"/>
      <c r="N6" s="24" t="s">
        <v>22</v>
      </c>
      <c r="O6" s="72">
        <f>'L4'!O4</f>
        <v>1.2682</v>
      </c>
      <c r="V6" s="26"/>
      <c r="AH6" s="82" t="s">
        <v>72</v>
      </c>
      <c r="AI6"/>
    </row>
    <row r="8" spans="1:47" x14ac:dyDescent="0.3">
      <c r="A8" s="29"/>
      <c r="B8" s="135" t="s">
        <v>23</v>
      </c>
      <c r="C8" s="150"/>
      <c r="D8" s="150"/>
      <c r="E8" s="136"/>
      <c r="F8" s="135" t="s">
        <v>24</v>
      </c>
      <c r="G8" s="136"/>
      <c r="H8" s="147" t="s">
        <v>39</v>
      </c>
      <c r="I8" s="148"/>
      <c r="J8" s="148"/>
      <c r="K8" s="148"/>
      <c r="L8" s="148"/>
      <c r="M8" s="148"/>
      <c r="N8" s="148"/>
      <c r="O8" s="149"/>
      <c r="P8" s="135" t="s">
        <v>25</v>
      </c>
      <c r="Q8" s="138"/>
      <c r="R8" s="147" t="s">
        <v>40</v>
      </c>
      <c r="S8" s="148"/>
      <c r="T8" s="148"/>
      <c r="U8" s="148"/>
      <c r="V8" s="148"/>
      <c r="W8" s="148"/>
      <c r="X8" s="149"/>
      <c r="Y8" s="135" t="s">
        <v>26</v>
      </c>
      <c r="Z8" s="136"/>
      <c r="AA8" s="147" t="s">
        <v>41</v>
      </c>
      <c r="AB8" s="148"/>
      <c r="AC8" s="148"/>
      <c r="AD8" s="148"/>
      <c r="AE8" s="148"/>
      <c r="AF8" s="148"/>
      <c r="AG8" s="149"/>
      <c r="AH8" s="147" t="s">
        <v>177</v>
      </c>
      <c r="AI8" s="148"/>
      <c r="AJ8" s="148"/>
      <c r="AK8" s="148"/>
      <c r="AL8" s="148"/>
      <c r="AM8" s="148"/>
      <c r="AN8" s="149"/>
      <c r="AO8" s="147" t="s">
        <v>178</v>
      </c>
      <c r="AP8" s="148"/>
      <c r="AQ8" s="148"/>
      <c r="AR8" s="148"/>
      <c r="AS8" s="148"/>
      <c r="AT8" s="148"/>
      <c r="AU8" s="149"/>
    </row>
    <row r="9" spans="1:47" x14ac:dyDescent="0.3">
      <c r="A9" s="33"/>
      <c r="B9" s="151">
        <v>1</v>
      </c>
      <c r="C9" s="152"/>
      <c r="D9" s="151"/>
      <c r="E9" s="152"/>
      <c r="F9" s="151"/>
      <c r="G9" s="152"/>
      <c r="H9" s="44" t="s">
        <v>183</v>
      </c>
      <c r="I9" s="44" t="s">
        <v>184</v>
      </c>
      <c r="J9" s="44" t="s">
        <v>33</v>
      </c>
      <c r="K9" s="44" t="s">
        <v>34</v>
      </c>
      <c r="L9" s="44" t="s">
        <v>35</v>
      </c>
      <c r="M9" s="44" t="s">
        <v>36</v>
      </c>
      <c r="N9" s="44" t="s">
        <v>37</v>
      </c>
      <c r="O9" s="111" t="s">
        <v>38</v>
      </c>
      <c r="P9" s="151"/>
      <c r="Q9" s="152"/>
      <c r="R9" s="44" t="s">
        <v>185</v>
      </c>
      <c r="S9" s="44" t="s">
        <v>33</v>
      </c>
      <c r="T9" s="44" t="s">
        <v>34</v>
      </c>
      <c r="U9" s="44" t="s">
        <v>35</v>
      </c>
      <c r="V9" s="44" t="s">
        <v>36</v>
      </c>
      <c r="W9" s="44" t="s">
        <v>37</v>
      </c>
      <c r="X9" s="111" t="s">
        <v>38</v>
      </c>
      <c r="Y9" s="153" t="s">
        <v>28</v>
      </c>
      <c r="Z9" s="152"/>
      <c r="AA9" s="44" t="s">
        <v>185</v>
      </c>
      <c r="AB9" s="44" t="s">
        <v>33</v>
      </c>
      <c r="AC9" s="44" t="s">
        <v>34</v>
      </c>
      <c r="AD9" s="44" t="s">
        <v>35</v>
      </c>
      <c r="AE9" s="44" t="s">
        <v>36</v>
      </c>
      <c r="AF9" s="44" t="s">
        <v>37</v>
      </c>
      <c r="AG9" s="111" t="s">
        <v>38</v>
      </c>
      <c r="AH9" s="44" t="s">
        <v>185</v>
      </c>
      <c r="AI9" s="44" t="s">
        <v>33</v>
      </c>
      <c r="AJ9" s="44" t="s">
        <v>34</v>
      </c>
      <c r="AK9" s="44" t="s">
        <v>35</v>
      </c>
      <c r="AL9" s="44" t="s">
        <v>36</v>
      </c>
      <c r="AM9" s="44" t="s">
        <v>37</v>
      </c>
      <c r="AN9" s="111" t="s">
        <v>38</v>
      </c>
      <c r="AO9" s="44" t="s">
        <v>185</v>
      </c>
      <c r="AP9" s="44" t="s">
        <v>33</v>
      </c>
      <c r="AQ9" s="44" t="s">
        <v>34</v>
      </c>
      <c r="AR9" s="44" t="s">
        <v>35</v>
      </c>
      <c r="AS9" s="44" t="s">
        <v>36</v>
      </c>
      <c r="AT9" s="44" t="s">
        <v>37</v>
      </c>
      <c r="AU9" s="111" t="s">
        <v>38</v>
      </c>
    </row>
    <row r="10" spans="1:47" x14ac:dyDescent="0.3">
      <c r="A10" s="33"/>
      <c r="B10" s="139" t="s">
        <v>31</v>
      </c>
      <c r="C10" s="140"/>
      <c r="D10" s="145">
        <f>'L4'!$D$8</f>
        <v>41275</v>
      </c>
      <c r="E10" s="144"/>
      <c r="F10" s="145">
        <f>D10</f>
        <v>41275</v>
      </c>
      <c r="G10" s="146"/>
      <c r="H10" s="48"/>
      <c r="I10" s="48" t="s">
        <v>179</v>
      </c>
      <c r="J10" s="48" t="s">
        <v>180</v>
      </c>
      <c r="K10" s="48" t="s">
        <v>181</v>
      </c>
      <c r="L10" s="48" t="s">
        <v>181</v>
      </c>
      <c r="M10" s="48" t="s">
        <v>181</v>
      </c>
      <c r="N10" s="48" t="s">
        <v>182</v>
      </c>
      <c r="O10" s="54" t="s">
        <v>181</v>
      </c>
      <c r="P10" s="143"/>
      <c r="Q10" s="144"/>
      <c r="R10" s="48" t="s">
        <v>179</v>
      </c>
      <c r="S10" s="48" t="s">
        <v>180</v>
      </c>
      <c r="T10" s="48" t="s">
        <v>181</v>
      </c>
      <c r="U10" s="48" t="s">
        <v>181</v>
      </c>
      <c r="V10" s="48" t="s">
        <v>181</v>
      </c>
      <c r="W10" s="48" t="s">
        <v>182</v>
      </c>
      <c r="X10" s="54" t="s">
        <v>181</v>
      </c>
      <c r="Y10" s="143"/>
      <c r="Z10" s="144"/>
      <c r="AA10" s="48" t="s">
        <v>179</v>
      </c>
      <c r="AB10" s="48" t="s">
        <v>180</v>
      </c>
      <c r="AC10" s="48" t="s">
        <v>181</v>
      </c>
      <c r="AD10" s="48" t="s">
        <v>181</v>
      </c>
      <c r="AE10" s="48" t="s">
        <v>181</v>
      </c>
      <c r="AF10" s="48" t="s">
        <v>182</v>
      </c>
      <c r="AG10" s="54" t="s">
        <v>181</v>
      </c>
      <c r="AH10" s="48" t="s">
        <v>179</v>
      </c>
      <c r="AI10" s="48" t="s">
        <v>180</v>
      </c>
      <c r="AJ10" s="48" t="s">
        <v>181</v>
      </c>
      <c r="AK10" s="48" t="s">
        <v>181</v>
      </c>
      <c r="AL10" s="48" t="s">
        <v>181</v>
      </c>
      <c r="AM10" s="48" t="s">
        <v>182</v>
      </c>
      <c r="AN10" s="54" t="s">
        <v>181</v>
      </c>
      <c r="AO10" s="48" t="s">
        <v>179</v>
      </c>
      <c r="AP10" s="48" t="s">
        <v>180</v>
      </c>
      <c r="AQ10" s="48" t="s">
        <v>181</v>
      </c>
      <c r="AR10" s="48" t="s">
        <v>181</v>
      </c>
      <c r="AS10" s="48" t="s">
        <v>181</v>
      </c>
      <c r="AT10" s="48" t="s">
        <v>182</v>
      </c>
      <c r="AU10" s="54" t="s">
        <v>181</v>
      </c>
    </row>
    <row r="11" spans="1:47" x14ac:dyDescent="0.3">
      <c r="A11" s="33"/>
      <c r="B11" s="135"/>
      <c r="C11" s="136"/>
      <c r="D11" s="137"/>
      <c r="E11" s="138"/>
      <c r="F11" s="62"/>
      <c r="G11" s="63"/>
      <c r="H11" s="66"/>
      <c r="I11" s="66"/>
      <c r="J11" s="66"/>
      <c r="K11" s="66"/>
      <c r="L11" s="66"/>
      <c r="M11" s="66"/>
      <c r="N11" s="66"/>
      <c r="O11" s="63"/>
      <c r="P11" s="62"/>
      <c r="Q11" s="63"/>
      <c r="R11" s="45"/>
      <c r="S11" s="45"/>
      <c r="T11" s="45"/>
      <c r="U11" s="45"/>
      <c r="V11" s="45"/>
      <c r="W11" s="45"/>
      <c r="X11" s="79"/>
      <c r="Y11" s="62"/>
      <c r="Z11" s="63"/>
      <c r="AA11" s="78"/>
      <c r="AB11" s="45"/>
      <c r="AC11" s="45"/>
      <c r="AD11" s="45"/>
      <c r="AE11" s="45"/>
      <c r="AF11" s="45"/>
      <c r="AG11" s="79"/>
      <c r="AH11" s="84"/>
      <c r="AI11" s="85"/>
      <c r="AJ11" s="85"/>
      <c r="AK11" s="85"/>
      <c r="AL11" s="85"/>
      <c r="AM11" s="85"/>
      <c r="AN11" s="86"/>
      <c r="AO11" s="84"/>
      <c r="AP11" s="85"/>
      <c r="AQ11" s="85"/>
      <c r="AR11" s="85"/>
      <c r="AS11" s="85"/>
      <c r="AT11" s="85"/>
      <c r="AU11" s="86"/>
    </row>
    <row r="12" spans="1:47" x14ac:dyDescent="0.3">
      <c r="A12" s="33">
        <v>0</v>
      </c>
      <c r="B12" s="126">
        <v>19981.72</v>
      </c>
      <c r="C12" s="127"/>
      <c r="D12" s="126">
        <f t="shared" ref="D12:D39" si="0">B12*$O$6</f>
        <v>25340.817304</v>
      </c>
      <c r="E12" s="128">
        <f t="shared" ref="E12:E39" si="1">D12/40.3399</f>
        <v>628.18245221232576</v>
      </c>
      <c r="F12" s="131">
        <f t="shared" ref="F12:F39" si="2">B12/12*$O$6</f>
        <v>2111.7347753333333</v>
      </c>
      <c r="G12" s="132"/>
      <c r="H12" s="64">
        <f>'L4'!$H$10</f>
        <v>1609.3</v>
      </c>
      <c r="I12" s="64">
        <f>GEW!$E$12+($F12-GEW!$E$12)*SUM(Fasering!$D$5)</f>
        <v>1716.7792493333334</v>
      </c>
      <c r="J12" s="64">
        <f>GEW!$E$12+($F12-GEW!$E$12)*SUM(Fasering!$D$5:$D$6)</f>
        <v>1818.9004085203569</v>
      </c>
      <c r="K12" s="64">
        <f>GEW!$E$12+($F12-GEW!$E$12)*SUM(Fasering!$D$5:$D$7)</f>
        <v>1877.4936255329424</v>
      </c>
      <c r="L12" s="64">
        <f>GEW!$E$12+($F12-GEW!$E$12)*SUM(Fasering!$D$5:$D$8)</f>
        <v>1936.0868425455278</v>
      </c>
      <c r="M12" s="64">
        <f>GEW!$E$12+($F12-GEW!$E$12)*SUM(Fasering!$D$5:$D$9)</f>
        <v>1994.6800595581135</v>
      </c>
      <c r="N12" s="64">
        <f>GEW!$E$12+($F12-GEW!$E$12)*SUM(Fasering!$D$5:$D$10)</f>
        <v>2053.1415583207481</v>
      </c>
      <c r="O12" s="77">
        <f>GEW!$E$12+($F12-GEW!$E$12)*SUM(Fasering!$D$5:$D$11)</f>
        <v>2111.7347753333333</v>
      </c>
      <c r="P12" s="131">
        <f t="shared" ref="P12:P39" si="3">((B12&lt;19968.2)*913.03+(B12&gt;19968.2)*(B12&lt;20424.71)*(20424.71-B12+456.51)+(B12&gt;20424.71)*(B12&lt;22659.62)*456.51+(B12&gt;22659.62)*(B12&lt;23116.13)*(23116.13-B12))/12*$O$6</f>
        <v>95.062158333333116</v>
      </c>
      <c r="Q12" s="132">
        <f t="shared" ref="Q12:Q39" si="4">P12/40.3399</f>
        <v>2.3565293501801721</v>
      </c>
      <c r="R12" s="46">
        <f>$P12*SUM(Fasering!$D$5)</f>
        <v>0</v>
      </c>
      <c r="S12" s="46">
        <f>$P12*SUM(Fasering!$D$5:$D$6)</f>
        <v>24.579622678378069</v>
      </c>
      <c r="T12" s="46">
        <f>$P12*SUM(Fasering!$D$5:$D$7)</f>
        <v>38.682470483347764</v>
      </c>
      <c r="U12" s="46">
        <f>$P12*SUM(Fasering!$D$5:$D$8)</f>
        <v>52.785318288317463</v>
      </c>
      <c r="V12" s="46">
        <f>$P12*SUM(Fasering!$D$5:$D$9)</f>
        <v>66.888166093287168</v>
      </c>
      <c r="W12" s="46">
        <f>$P12*SUM(Fasering!$D$5:$D$10)</f>
        <v>80.959310528363432</v>
      </c>
      <c r="X12" s="76">
        <f>$P12*SUM(Fasering!$D$5:$D$11)</f>
        <v>95.062158333333116</v>
      </c>
      <c r="Y12" s="131">
        <f t="shared" ref="Y12:Y39" si="5">((B12&lt;19968.2)*456.51+(B12&gt;19968.2)*(B12&lt;20196.46)*(20196.46-B12+228.26)+(B12&gt;20196.46)*(B12&lt;22659.62)*228.26+(B12&gt;22659.62)*(B12&lt;22887.88)*(22887.88-B12))/12*$O$6</f>
        <v>46.817716666666449</v>
      </c>
      <c r="Z12" s="132">
        <f t="shared" ref="Z12:Z39" si="6">Y12/40.3399</f>
        <v>1.1605808806334783</v>
      </c>
      <c r="AA12" s="75">
        <f>$Y12*SUM(Fasering!$D$5)</f>
        <v>0</v>
      </c>
      <c r="AB12" s="46">
        <f>$Y12*SUM(Fasering!$D$5:$D$6)</f>
        <v>12.105361697077775</v>
      </c>
      <c r="AC12" s="46">
        <f>$Y12*SUM(Fasering!$D$5:$D$7)</f>
        <v>19.050955446495852</v>
      </c>
      <c r="AD12" s="46">
        <f>$Y12*SUM(Fasering!$D$5:$D$8)</f>
        <v>25.996549195913932</v>
      </c>
      <c r="AE12" s="46">
        <f>$Y12*SUM(Fasering!$D$5:$D$9)</f>
        <v>32.942142945332009</v>
      </c>
      <c r="AF12" s="46">
        <f>$Y12*SUM(Fasering!$D$5:$D$10)</f>
        <v>39.872122917248376</v>
      </c>
      <c r="AG12" s="76">
        <f>$Y12*SUM(Fasering!$D$5:$D$11)</f>
        <v>46.817716666666449</v>
      </c>
      <c r="AH12" s="5">
        <f>($AK$5+(I12+R12)*12*7.57%)*SUM(Fasering!$D$5)</f>
        <v>0</v>
      </c>
      <c r="AI12" s="9">
        <f>($AK$5+(J12+S12)*12*7.57%)*SUM(Fasering!$D$5:$D$6)</f>
        <v>466.2361707168443</v>
      </c>
      <c r="AJ12" s="9">
        <f>($AK$5+(K12+T12)*12*7.57%)*SUM(Fasering!$D$5:$D$7)</f>
        <v>760.61632507493675</v>
      </c>
      <c r="AK12" s="9">
        <f>($AK$5+(L12+U12)*12*7.57%)*SUM(Fasering!$D$5:$D$8)</f>
        <v>1074.5902118198483</v>
      </c>
      <c r="AL12" s="9">
        <f>($AK$5+(M12+V12)*12*7.57%)*SUM(Fasering!$D$5:$D$9)</f>
        <v>1408.1578309515785</v>
      </c>
      <c r="AM12" s="9">
        <f>($AK$5+(N12+W12)*12*7.57%)*SUM(Fasering!$D$5:$D$10)</f>
        <v>1760.5032975812867</v>
      </c>
      <c r="AN12" s="87">
        <f>($AK$5+(O12+X12)*12*7.57%)*SUM(Fasering!$D$5:$D$11)</f>
        <v>2133.2143345427999</v>
      </c>
      <c r="AO12" s="5">
        <f>($AK$5+(I12+AA12)*12*7.57%)*SUM(Fasering!$D$5)</f>
        <v>0</v>
      </c>
      <c r="AP12" s="9">
        <f>($AK$5+(J12+AB12)*12*7.57%)*SUM(Fasering!$D$5:$D$6)</f>
        <v>463.3062255498067</v>
      </c>
      <c r="AQ12" s="9">
        <f>($AK$5+(K12+AC12)*12*7.57%)*SUM(Fasering!$D$5:$D$7)</f>
        <v>753.35965338597805</v>
      </c>
      <c r="AR12" s="9">
        <f>($AK$5+(L12+AD12)*12*7.57%)*SUM(Fasering!$D$5:$D$8)</f>
        <v>1061.0777226610483</v>
      </c>
      <c r="AS12" s="9">
        <f>($AK$5+(M12+AE12)*12*7.57%)*SUM(Fasering!$D$5:$D$9)</f>
        <v>1386.4604333750176</v>
      </c>
      <c r="AT12" s="9">
        <f>($AK$5+(N12+AF12)*12*7.57%)*SUM(Fasering!$D$5:$D$10)</f>
        <v>1728.7168004654525</v>
      </c>
      <c r="AU12" s="87">
        <f>($AK$5+(O12+AG12)*12*7.57%)*SUM(Fasering!$D$5:$D$11)</f>
        <v>2089.3890837327999</v>
      </c>
    </row>
    <row r="13" spans="1:47" x14ac:dyDescent="0.3">
      <c r="A13" s="33">
        <f t="shared" ref="A13:A39" si="7">+A12+1</f>
        <v>1</v>
      </c>
      <c r="B13" s="126">
        <v>20362.330000000002</v>
      </c>
      <c r="C13" s="127"/>
      <c r="D13" s="126">
        <f t="shared" si="0"/>
        <v>25823.506906000002</v>
      </c>
      <c r="E13" s="128">
        <f t="shared" si="1"/>
        <v>640.14801489344302</v>
      </c>
      <c r="F13" s="131">
        <f t="shared" si="2"/>
        <v>2151.9589088333332</v>
      </c>
      <c r="G13" s="132">
        <f t="shared" ref="G13:G39" si="8">F13/40.3399</f>
        <v>53.345667907786911</v>
      </c>
      <c r="H13" s="64">
        <f>'L4'!$H$10</f>
        <v>1609.3</v>
      </c>
      <c r="I13" s="64">
        <f>GEW!$E$12+($F13-GEW!$E$12)*SUM(Fasering!$D$5)</f>
        <v>1716.7792493333334</v>
      </c>
      <c r="J13" s="64">
        <f>GEW!$E$12+($F13-GEW!$E$12)*SUM(Fasering!$D$5:$D$6)</f>
        <v>1829.3009090068688</v>
      </c>
      <c r="K13" s="64">
        <f>GEW!$E$12+($F13-GEW!$E$12)*SUM(Fasering!$D$5:$D$7)</f>
        <v>1893.8615355837117</v>
      </c>
      <c r="L13" s="64">
        <f>GEW!$E$12+($F13-GEW!$E$12)*SUM(Fasering!$D$5:$D$8)</f>
        <v>1958.4221621605545</v>
      </c>
      <c r="M13" s="64">
        <f>GEW!$E$12+($F13-GEW!$E$12)*SUM(Fasering!$D$5:$D$9)</f>
        <v>2022.9827887373974</v>
      </c>
      <c r="N13" s="64">
        <f>GEW!$E$12+($F13-GEW!$E$12)*SUM(Fasering!$D$5:$D$10)</f>
        <v>2087.3982822564903</v>
      </c>
      <c r="O13" s="77">
        <f>GEW!$E$12+($F13-GEW!$E$12)*SUM(Fasering!$D$5:$D$11)</f>
        <v>2151.9589088333332</v>
      </c>
      <c r="P13" s="131">
        <f t="shared" si="3"/>
        <v>54.838024833333058</v>
      </c>
      <c r="Q13" s="132">
        <f t="shared" si="4"/>
        <v>1.3593991267537366</v>
      </c>
      <c r="R13" s="46">
        <f>$P13*SUM(Fasering!$D$5)</f>
        <v>0</v>
      </c>
      <c r="S13" s="46">
        <f>$P13*SUM(Fasering!$D$5:$D$6)</f>
        <v>14.179122191866105</v>
      </c>
      <c r="T13" s="46">
        <f>$P13*SUM(Fasering!$D$5:$D$7)</f>
        <v>22.314560432578396</v>
      </c>
      <c r="U13" s="46">
        <f>$P13*SUM(Fasering!$D$5:$D$8)</f>
        <v>30.44999867329069</v>
      </c>
      <c r="V13" s="46">
        <f>$P13*SUM(Fasering!$D$5:$D$9)</f>
        <v>38.585436914002983</v>
      </c>
      <c r="W13" s="46">
        <f>$P13*SUM(Fasering!$D$5:$D$10)</f>
        <v>46.702586592620776</v>
      </c>
      <c r="X13" s="76">
        <f>$P13*SUM(Fasering!$D$5:$D$11)</f>
        <v>54.838024833333058</v>
      </c>
      <c r="Y13" s="131">
        <f t="shared" si="5"/>
        <v>24.123277666666663</v>
      </c>
      <c r="Z13" s="132">
        <f t="shared" si="6"/>
        <v>0.5980004329873565</v>
      </c>
      <c r="AA13" s="75">
        <f>$Y13*SUM(Fasering!$D$5)</f>
        <v>0</v>
      </c>
      <c r="AB13" s="46">
        <f>$Y13*SUM(Fasering!$D$5:$D$6)</f>
        <v>6.2374037493792001</v>
      </c>
      <c r="AC13" s="46">
        <f>$Y13*SUM(Fasering!$D$5:$D$7)</f>
        <v>9.8161875625669595</v>
      </c>
      <c r="AD13" s="46">
        <f>$Y13*SUM(Fasering!$D$5:$D$8)</f>
        <v>13.39497137575472</v>
      </c>
      <c r="AE13" s="46">
        <f>$Y13*SUM(Fasering!$D$5:$D$9)</f>
        <v>16.97375518894248</v>
      </c>
      <c r="AF13" s="46">
        <f>$Y13*SUM(Fasering!$D$5:$D$10)</f>
        <v>20.544493853478905</v>
      </c>
      <c r="AG13" s="76">
        <f>$Y13*SUM(Fasering!$D$5:$D$11)</f>
        <v>24.123277666666663</v>
      </c>
      <c r="AH13" s="5">
        <f>($AK$5+(I13+R13)*12*7.57%)*SUM(Fasering!$D$5)</f>
        <v>0</v>
      </c>
      <c r="AI13" s="9">
        <f>($AK$5+(J13+S13)*12*7.57%)*SUM(Fasering!$D$5:$D$6)</f>
        <v>466.2361707168443</v>
      </c>
      <c r="AJ13" s="9">
        <f>($AK$5+(K13+T13)*12*7.57%)*SUM(Fasering!$D$5:$D$7)</f>
        <v>760.61632507493675</v>
      </c>
      <c r="AK13" s="9">
        <f>($AK$5+(L13+U13)*12*7.57%)*SUM(Fasering!$D$5:$D$8)</f>
        <v>1074.5902118198483</v>
      </c>
      <c r="AL13" s="9">
        <f>($AK$5+(M13+V13)*12*7.57%)*SUM(Fasering!$D$5:$D$9)</f>
        <v>1408.1578309515785</v>
      </c>
      <c r="AM13" s="9">
        <f>($AK$5+(N13+W13)*12*7.57%)*SUM(Fasering!$D$5:$D$10)</f>
        <v>1760.5032975812865</v>
      </c>
      <c r="AN13" s="87">
        <f>($AK$5+(O13+X13)*12*7.57%)*SUM(Fasering!$D$5:$D$11)</f>
        <v>2133.2143345427994</v>
      </c>
      <c r="AO13" s="5">
        <f>($AK$5+(I13+AA13)*12*7.57%)*SUM(Fasering!$D$5)</f>
        <v>0</v>
      </c>
      <c r="AP13" s="9">
        <f>($AK$5+(J13+AB13)*12*7.57%)*SUM(Fasering!$D$5:$D$6)</f>
        <v>464.37082577950326</v>
      </c>
      <c r="AQ13" s="9">
        <f>($AK$5+(K13+AC13)*12*7.57%)*SUM(Fasering!$D$5:$D$7)</f>
        <v>755.99637656899574</v>
      </c>
      <c r="AR13" s="9">
        <f>($AK$5+(L13+AD13)*12*7.57%)*SUM(Fasering!$D$5:$D$8)</f>
        <v>1065.9875070570399</v>
      </c>
      <c r="AS13" s="9">
        <f>($AK$5+(M13+AE13)*12*7.57%)*SUM(Fasering!$D$5:$D$9)</f>
        <v>1394.3442172436357</v>
      </c>
      <c r="AT13" s="9">
        <f>($AK$5+(N13+AF13)*12*7.57%)*SUM(Fasering!$D$5:$D$10)</f>
        <v>1740.2664746748794</v>
      </c>
      <c r="AU13" s="87">
        <f>($AK$5+(O13+AG13)*12*7.57%)*SUM(Fasering!$D$5:$D$11)</f>
        <v>2105.3130582166</v>
      </c>
    </row>
    <row r="14" spans="1:47" x14ac:dyDescent="0.3">
      <c r="A14" s="33">
        <f t="shared" si="7"/>
        <v>2</v>
      </c>
      <c r="B14" s="126">
        <v>20949.61</v>
      </c>
      <c r="C14" s="127"/>
      <c r="D14" s="126">
        <f t="shared" si="0"/>
        <v>26568.295402</v>
      </c>
      <c r="E14" s="128">
        <f t="shared" si="1"/>
        <v>658.61083944184293</v>
      </c>
      <c r="F14" s="131">
        <f t="shared" si="2"/>
        <v>2214.0246168333333</v>
      </c>
      <c r="G14" s="132">
        <f t="shared" si="8"/>
        <v>54.88423662015358</v>
      </c>
      <c r="H14" s="64">
        <f>'L4'!$H$10</f>
        <v>1609.3</v>
      </c>
      <c r="I14" s="64">
        <f>GEW!$E$12+($F14-GEW!$E$12)*SUM(Fasering!$D$5)</f>
        <v>1716.7792493333334</v>
      </c>
      <c r="J14" s="64">
        <f>GEW!$E$12+($F14-GEW!$E$12)*SUM(Fasering!$D$5:$D$6)</f>
        <v>1845.348847646733</v>
      </c>
      <c r="K14" s="64">
        <f>GEW!$E$12+($F14-GEW!$E$12)*SUM(Fasering!$D$5:$D$7)</f>
        <v>1919.1171678966193</v>
      </c>
      <c r="L14" s="64">
        <f>GEW!$E$12+($F14-GEW!$E$12)*SUM(Fasering!$D$5:$D$8)</f>
        <v>1992.8854881465058</v>
      </c>
      <c r="M14" s="64">
        <f>GEW!$E$12+($F14-GEW!$E$12)*SUM(Fasering!$D$5:$D$9)</f>
        <v>2066.6538083963924</v>
      </c>
      <c r="N14" s="64">
        <f>GEW!$E$12+($F14-GEW!$E$12)*SUM(Fasering!$D$5:$D$10)</f>
        <v>2140.2562965834468</v>
      </c>
      <c r="O14" s="77">
        <f>GEW!$E$12+($F14-GEW!$E$12)*SUM(Fasering!$D$5:$D$11)</f>
        <v>2214.0246168333333</v>
      </c>
      <c r="P14" s="131">
        <f t="shared" si="3"/>
        <v>48.245498499999997</v>
      </c>
      <c r="Q14" s="132">
        <f t="shared" si="4"/>
        <v>1.1959746677607033</v>
      </c>
      <c r="R14" s="46">
        <f>$P14*SUM(Fasering!$D$5)</f>
        <v>0</v>
      </c>
      <c r="S14" s="46">
        <f>$P14*SUM(Fasering!$D$5:$D$6)</f>
        <v>12.474534240029346</v>
      </c>
      <c r="T14" s="46">
        <f>$P14*SUM(Fasering!$D$5:$D$7)</f>
        <v>19.631945080992917</v>
      </c>
      <c r="U14" s="46">
        <f>$P14*SUM(Fasering!$D$5:$D$8)</f>
        <v>26.789355921956485</v>
      </c>
      <c r="V14" s="46">
        <f>$P14*SUM(Fasering!$D$5:$D$9)</f>
        <v>33.946766762920056</v>
      </c>
      <c r="W14" s="46">
        <f>$P14*SUM(Fasering!$D$5:$D$10)</f>
        <v>41.088087659036432</v>
      </c>
      <c r="X14" s="76">
        <f>$P14*SUM(Fasering!$D$5:$D$11)</f>
        <v>48.245498499999997</v>
      </c>
      <c r="Y14" s="131">
        <f t="shared" si="5"/>
        <v>24.123277666666663</v>
      </c>
      <c r="Z14" s="132">
        <f t="shared" si="6"/>
        <v>0.5980004329873565</v>
      </c>
      <c r="AA14" s="75">
        <f>$Y14*SUM(Fasering!$D$5)</f>
        <v>0</v>
      </c>
      <c r="AB14" s="46">
        <f>$Y14*SUM(Fasering!$D$5:$D$6)</f>
        <v>6.2374037493792001</v>
      </c>
      <c r="AC14" s="46">
        <f>$Y14*SUM(Fasering!$D$5:$D$7)</f>
        <v>9.8161875625669595</v>
      </c>
      <c r="AD14" s="46">
        <f>$Y14*SUM(Fasering!$D$5:$D$8)</f>
        <v>13.39497137575472</v>
      </c>
      <c r="AE14" s="46">
        <f>$Y14*SUM(Fasering!$D$5:$D$9)</f>
        <v>16.97375518894248</v>
      </c>
      <c r="AF14" s="46">
        <f>$Y14*SUM(Fasering!$D$5:$D$10)</f>
        <v>20.544493853478905</v>
      </c>
      <c r="AG14" s="76">
        <f>$Y14*SUM(Fasering!$D$5:$D$11)</f>
        <v>24.123277666666663</v>
      </c>
      <c r="AH14" s="5">
        <f>($AK$5+(I14+R14)*12*7.57%)*SUM(Fasering!$D$5)</f>
        <v>0</v>
      </c>
      <c r="AI14" s="9">
        <f>($AK$5+(J14+S14)*12*7.57%)*SUM(Fasering!$D$5:$D$6)</f>
        <v>469.60512628788058</v>
      </c>
      <c r="AJ14" s="9">
        <f>($AK$5+(K14+T14)*12*7.57%)*SUM(Fasering!$D$5:$D$7)</f>
        <v>768.96030529297502</v>
      </c>
      <c r="AK14" s="9">
        <f>($AK$5+(L14+U14)*12*7.57%)*SUM(Fasering!$D$5:$D$8)</f>
        <v>1090.12735433782</v>
      </c>
      <c r="AL14" s="9">
        <f>($AK$5+(M14+V14)*12*7.57%)*SUM(Fasering!$D$5:$D$9)</f>
        <v>1433.1062734224154</v>
      </c>
      <c r="AM14" s="9">
        <f>($AK$5+(N14+W14)*12*7.57%)*SUM(Fasering!$D$5:$D$10)</f>
        <v>1797.0525469484301</v>
      </c>
      <c r="AN14" s="87">
        <f>($AK$5+(O14+X14)*12*7.57%)*SUM(Fasering!$D$5:$D$11)</f>
        <v>2183.6061727688002</v>
      </c>
      <c r="AO14" s="5">
        <f>($AK$5+(I14+AA14)*12*7.57%)*SUM(Fasering!$D$5)</f>
        <v>0</v>
      </c>
      <c r="AP14" s="9">
        <f>($AK$5+(J14+AB14)*12*7.57%)*SUM(Fasering!$D$5:$D$6)</f>
        <v>468.14015370436175</v>
      </c>
      <c r="AQ14" s="9">
        <f>($AK$5+(K14+AC14)*12*7.57%)*SUM(Fasering!$D$5:$D$7)</f>
        <v>765.33196944849556</v>
      </c>
      <c r="AR14" s="9">
        <f>($AK$5+(L14+AD14)*12*7.57%)*SUM(Fasering!$D$5:$D$8)</f>
        <v>1083.3711097584201</v>
      </c>
      <c r="AS14" s="9">
        <f>($AK$5+(M14+AE14)*12*7.57%)*SUM(Fasering!$D$5:$D$9)</f>
        <v>1422.2575746341349</v>
      </c>
      <c r="AT14" s="9">
        <f>($AK$5+(N14+AF14)*12*7.57%)*SUM(Fasering!$D$5:$D$10)</f>
        <v>1781.1592983905132</v>
      </c>
      <c r="AU14" s="87">
        <f>($AK$5+(O14+AG14)*12*7.57%)*SUM(Fasering!$D$5:$D$11)</f>
        <v>2161.6935473638</v>
      </c>
    </row>
    <row r="15" spans="1:47" x14ac:dyDescent="0.3">
      <c r="A15" s="33">
        <f t="shared" si="7"/>
        <v>3</v>
      </c>
      <c r="B15" s="126">
        <v>21743.88</v>
      </c>
      <c r="C15" s="127"/>
      <c r="D15" s="126">
        <f t="shared" si="0"/>
        <v>27575.588616000001</v>
      </c>
      <c r="E15" s="128">
        <f t="shared" si="1"/>
        <v>683.58098597170545</v>
      </c>
      <c r="F15" s="131">
        <f t="shared" si="2"/>
        <v>2297.9657179999999</v>
      </c>
      <c r="G15" s="132">
        <f t="shared" si="8"/>
        <v>56.965082164308782</v>
      </c>
      <c r="H15" s="64">
        <f>'L4'!$H$10</f>
        <v>1609.3</v>
      </c>
      <c r="I15" s="64">
        <f>GEW!$E$12+($F15-GEW!$E$12)*SUM(Fasering!$D$5)</f>
        <v>1716.7792493333334</v>
      </c>
      <c r="J15" s="64">
        <f>GEW!$E$12+($F15-GEW!$E$12)*SUM(Fasering!$D$5:$D$6)</f>
        <v>1867.0529687192793</v>
      </c>
      <c r="K15" s="64">
        <f>GEW!$E$12+($F15-GEW!$E$12)*SUM(Fasering!$D$5:$D$7)</f>
        <v>1953.2742838841777</v>
      </c>
      <c r="L15" s="64">
        <f>GEW!$E$12+($F15-GEW!$E$12)*SUM(Fasering!$D$5:$D$8)</f>
        <v>2039.4955990490762</v>
      </c>
      <c r="M15" s="64">
        <f>GEW!$E$12+($F15-GEW!$E$12)*SUM(Fasering!$D$5:$D$9)</f>
        <v>2125.7169142139746</v>
      </c>
      <c r="N15" s="64">
        <f>GEW!$E$12+($F15-GEW!$E$12)*SUM(Fasering!$D$5:$D$10)</f>
        <v>2211.7444028351015</v>
      </c>
      <c r="O15" s="77">
        <f>GEW!$E$12+($F15-GEW!$E$12)*SUM(Fasering!$D$5:$D$11)</f>
        <v>2297.9657179999999</v>
      </c>
      <c r="P15" s="131">
        <f t="shared" si="3"/>
        <v>48.245498499999997</v>
      </c>
      <c r="Q15" s="132">
        <f t="shared" si="4"/>
        <v>1.1959746677607033</v>
      </c>
      <c r="R15" s="46">
        <f>$P15*SUM(Fasering!$D$5)</f>
        <v>0</v>
      </c>
      <c r="S15" s="46">
        <f>$P15*SUM(Fasering!$D$5:$D$6)</f>
        <v>12.474534240029346</v>
      </c>
      <c r="T15" s="46">
        <f>$P15*SUM(Fasering!$D$5:$D$7)</f>
        <v>19.631945080992917</v>
      </c>
      <c r="U15" s="46">
        <f>$P15*SUM(Fasering!$D$5:$D$8)</f>
        <v>26.789355921956485</v>
      </c>
      <c r="V15" s="46">
        <f>$P15*SUM(Fasering!$D$5:$D$9)</f>
        <v>33.946766762920056</v>
      </c>
      <c r="W15" s="46">
        <f>$P15*SUM(Fasering!$D$5:$D$10)</f>
        <v>41.088087659036432</v>
      </c>
      <c r="X15" s="76">
        <f>$P15*SUM(Fasering!$D$5:$D$11)</f>
        <v>48.245498499999997</v>
      </c>
      <c r="Y15" s="131">
        <f t="shared" si="5"/>
        <v>24.123277666666663</v>
      </c>
      <c r="Z15" s="132">
        <f t="shared" si="6"/>
        <v>0.5980004329873565</v>
      </c>
      <c r="AA15" s="75">
        <f>$Y15*SUM(Fasering!$D$5)</f>
        <v>0</v>
      </c>
      <c r="AB15" s="46">
        <f>$Y15*SUM(Fasering!$D$5:$D$6)</f>
        <v>6.2374037493792001</v>
      </c>
      <c r="AC15" s="46">
        <f>$Y15*SUM(Fasering!$D$5:$D$7)</f>
        <v>9.8161875625669595</v>
      </c>
      <c r="AD15" s="46">
        <f>$Y15*SUM(Fasering!$D$5:$D$8)</f>
        <v>13.39497137575472</v>
      </c>
      <c r="AE15" s="46">
        <f>$Y15*SUM(Fasering!$D$5:$D$9)</f>
        <v>16.97375518894248</v>
      </c>
      <c r="AF15" s="46">
        <f>$Y15*SUM(Fasering!$D$5:$D$10)</f>
        <v>20.544493853478905</v>
      </c>
      <c r="AG15" s="76">
        <f>$Y15*SUM(Fasering!$D$5:$D$11)</f>
        <v>24.123277666666663</v>
      </c>
      <c r="AH15" s="5">
        <f>($AK$5+(I15+R15)*12*7.57%)*SUM(Fasering!$D$5)</f>
        <v>0</v>
      </c>
      <c r="AI15" s="9">
        <f>($AK$5+(J15+S15)*12*7.57%)*SUM(Fasering!$D$5:$D$6)</f>
        <v>474.70297414729572</v>
      </c>
      <c r="AJ15" s="9">
        <f>($AK$5+(K15+T15)*12*7.57%)*SUM(Fasering!$D$5:$D$7)</f>
        <v>781.58627817882234</v>
      </c>
      <c r="AK15" s="9">
        <f>($AK$5+(L15+U15)*12*7.57%)*SUM(Fasering!$D$5:$D$8)</f>
        <v>1113.6379014663194</v>
      </c>
      <c r="AL15" s="9">
        <f>($AK$5+(M15+V15)*12*7.57%)*SUM(Fasering!$D$5:$D$9)</f>
        <v>1470.8578440097867</v>
      </c>
      <c r="AM15" s="9">
        <f>($AK$5+(N15+W15)*12*7.57%)*SUM(Fasering!$D$5:$D$10)</f>
        <v>1852.3582666947464</v>
      </c>
      <c r="AN15" s="87">
        <f>($AK$5+(O15+X15)*12*7.57%)*SUM(Fasering!$D$5:$D$11)</f>
        <v>2259.8582690685998</v>
      </c>
      <c r="AO15" s="5">
        <f>($AK$5+(I15+AA15)*12*7.57%)*SUM(Fasering!$D$5)</f>
        <v>0</v>
      </c>
      <c r="AP15" s="9">
        <f>($AK$5+(J15+AB15)*12*7.57%)*SUM(Fasering!$D$5:$D$6)</f>
        <v>473.23800156377683</v>
      </c>
      <c r="AQ15" s="9">
        <f>($AK$5+(K15+AC15)*12*7.57%)*SUM(Fasering!$D$5:$D$7)</f>
        <v>777.95794233434287</v>
      </c>
      <c r="AR15" s="9">
        <f>($AK$5+(L15+AD15)*12*7.57%)*SUM(Fasering!$D$5:$D$8)</f>
        <v>1106.8816568869192</v>
      </c>
      <c r="AS15" s="9">
        <f>($AK$5+(M15+AE15)*12*7.57%)*SUM(Fasering!$D$5:$D$9)</f>
        <v>1460.0091452215065</v>
      </c>
      <c r="AT15" s="9">
        <f>($AK$5+(N15+AF15)*12*7.57%)*SUM(Fasering!$D$5:$D$10)</f>
        <v>1836.4650181368295</v>
      </c>
      <c r="AU15" s="87">
        <f>($AK$5+(O15+AG15)*12*7.57%)*SUM(Fasering!$D$5:$D$11)</f>
        <v>2237.9456436635996</v>
      </c>
    </row>
    <row r="16" spans="1:47" x14ac:dyDescent="0.3">
      <c r="A16" s="33">
        <f t="shared" si="7"/>
        <v>4</v>
      </c>
      <c r="B16" s="126">
        <v>22538.16</v>
      </c>
      <c r="C16" s="127"/>
      <c r="D16" s="126">
        <f t="shared" si="0"/>
        <v>28582.894511999999</v>
      </c>
      <c r="E16" s="128">
        <f t="shared" si="1"/>
        <v>708.55144688013604</v>
      </c>
      <c r="F16" s="131">
        <f t="shared" si="2"/>
        <v>2381.9078760000002</v>
      </c>
      <c r="G16" s="132">
        <f t="shared" si="8"/>
        <v>59.045953906678008</v>
      </c>
      <c r="H16" s="64">
        <f>'L4'!$H$10</f>
        <v>1609.3</v>
      </c>
      <c r="I16" s="64">
        <f>GEW!$E$12+($F16-GEW!$E$12)*SUM(Fasering!$D$5)</f>
        <v>1716.7792493333334</v>
      </c>
      <c r="J16" s="64">
        <f>GEW!$E$12+($F16-GEW!$E$12)*SUM(Fasering!$D$5:$D$6)</f>
        <v>1888.7573630505547</v>
      </c>
      <c r="K16" s="64">
        <f>GEW!$E$12+($F16-GEW!$E$12)*SUM(Fasering!$D$5:$D$7)</f>
        <v>1987.4318299158772</v>
      </c>
      <c r="L16" s="64">
        <f>GEW!$E$12+($F16-GEW!$E$12)*SUM(Fasering!$D$5:$D$8)</f>
        <v>2086.1062967811995</v>
      </c>
      <c r="M16" s="64">
        <f>GEW!$E$12+($F16-GEW!$E$12)*SUM(Fasering!$D$5:$D$9)</f>
        <v>2184.7807636465222</v>
      </c>
      <c r="N16" s="64">
        <f>GEW!$E$12+($F16-GEW!$E$12)*SUM(Fasering!$D$5:$D$10)</f>
        <v>2283.2334091346779</v>
      </c>
      <c r="O16" s="77">
        <f>GEW!$E$12+($F16-GEW!$E$12)*SUM(Fasering!$D$5:$D$11)</f>
        <v>2381.9078760000002</v>
      </c>
      <c r="P16" s="131">
        <f t="shared" si="3"/>
        <v>48.245498499999997</v>
      </c>
      <c r="Q16" s="132">
        <f t="shared" si="4"/>
        <v>1.1959746677607033</v>
      </c>
      <c r="R16" s="46">
        <f>$P16*SUM(Fasering!$D$5)</f>
        <v>0</v>
      </c>
      <c r="S16" s="46">
        <f>$P16*SUM(Fasering!$D$5:$D$6)</f>
        <v>12.474534240029346</v>
      </c>
      <c r="T16" s="46">
        <f>$P16*SUM(Fasering!$D$5:$D$7)</f>
        <v>19.631945080992917</v>
      </c>
      <c r="U16" s="46">
        <f>$P16*SUM(Fasering!$D$5:$D$8)</f>
        <v>26.789355921956485</v>
      </c>
      <c r="V16" s="46">
        <f>$P16*SUM(Fasering!$D$5:$D$9)</f>
        <v>33.946766762920056</v>
      </c>
      <c r="W16" s="46">
        <f>$P16*SUM(Fasering!$D$5:$D$10)</f>
        <v>41.088087659036432</v>
      </c>
      <c r="X16" s="76">
        <f>$P16*SUM(Fasering!$D$5:$D$11)</f>
        <v>48.245498499999997</v>
      </c>
      <c r="Y16" s="131">
        <f t="shared" si="5"/>
        <v>24.123277666666663</v>
      </c>
      <c r="Z16" s="132">
        <f t="shared" si="6"/>
        <v>0.5980004329873565</v>
      </c>
      <c r="AA16" s="75">
        <f>$Y16*SUM(Fasering!$D$5)</f>
        <v>0</v>
      </c>
      <c r="AB16" s="46">
        <f>$Y16*SUM(Fasering!$D$5:$D$6)</f>
        <v>6.2374037493792001</v>
      </c>
      <c r="AC16" s="46">
        <f>$Y16*SUM(Fasering!$D$5:$D$7)</f>
        <v>9.8161875625669595</v>
      </c>
      <c r="AD16" s="46">
        <f>$Y16*SUM(Fasering!$D$5:$D$8)</f>
        <v>13.39497137575472</v>
      </c>
      <c r="AE16" s="46">
        <f>$Y16*SUM(Fasering!$D$5:$D$9)</f>
        <v>16.97375518894248</v>
      </c>
      <c r="AF16" s="46">
        <f>$Y16*SUM(Fasering!$D$5:$D$10)</f>
        <v>20.544493853478905</v>
      </c>
      <c r="AG16" s="76">
        <f>$Y16*SUM(Fasering!$D$5:$D$11)</f>
        <v>24.123277666666663</v>
      </c>
      <c r="AH16" s="5">
        <f>($AK$5+(I16+R16)*12*7.57%)*SUM(Fasering!$D$5)</f>
        <v>0</v>
      </c>
      <c r="AI16" s="9">
        <f>($AK$5+(J16+S16)*12*7.57%)*SUM(Fasering!$D$5:$D$6)</f>
        <v>479.80088618951834</v>
      </c>
      <c r="AJ16" s="9">
        <f>($AK$5+(K16+T16)*12*7.57%)*SUM(Fasering!$D$5:$D$7)</f>
        <v>794.21241002790487</v>
      </c>
      <c r="AK16" s="9">
        <f>($AK$5+(L16+U16)*12*7.57%)*SUM(Fasering!$D$5:$D$8)</f>
        <v>1137.1487445967718</v>
      </c>
      <c r="AL16" s="9">
        <f>($AK$5+(M16+V16)*12*7.57%)*SUM(Fasering!$D$5:$D$9)</f>
        <v>1508.60988989612</v>
      </c>
      <c r="AM16" s="9">
        <f>($AK$5+(N16+W16)*12*7.57%)*SUM(Fasering!$D$5:$D$10)</f>
        <v>1907.6646827498714</v>
      </c>
      <c r="AN16" s="87">
        <f>($AK$5+(O16+X16)*12*7.57%)*SUM(Fasering!$D$5:$D$11)</f>
        <v>2336.1113253958001</v>
      </c>
      <c r="AO16" s="5">
        <f>($AK$5+(I16+AA16)*12*7.57%)*SUM(Fasering!$D$5)</f>
        <v>0</v>
      </c>
      <c r="AP16" s="9">
        <f>($AK$5+(J16+AB16)*12*7.57%)*SUM(Fasering!$D$5:$D$6)</f>
        <v>478.33591360599956</v>
      </c>
      <c r="AQ16" s="9">
        <f>($AK$5+(K16+AC16)*12*7.57%)*SUM(Fasering!$D$5:$D$7)</f>
        <v>790.58407418342551</v>
      </c>
      <c r="AR16" s="9">
        <f>($AK$5+(L16+AD16)*12*7.57%)*SUM(Fasering!$D$5:$D$8)</f>
        <v>1130.392500017372</v>
      </c>
      <c r="AS16" s="9">
        <f>($AK$5+(M16+AE16)*12*7.57%)*SUM(Fasering!$D$5:$D$9)</f>
        <v>1497.7611911078393</v>
      </c>
      <c r="AT16" s="9">
        <f>($AK$5+(N16+AF16)*12*7.57%)*SUM(Fasering!$D$5:$D$10)</f>
        <v>1891.7714341919545</v>
      </c>
      <c r="AU16" s="87">
        <f>($AK$5+(O16+AG16)*12*7.57%)*SUM(Fasering!$D$5:$D$11)</f>
        <v>2314.1986999908004</v>
      </c>
    </row>
    <row r="17" spans="1:47" x14ac:dyDescent="0.3">
      <c r="A17" s="33">
        <f t="shared" si="7"/>
        <v>5</v>
      </c>
      <c r="B17" s="126">
        <v>22538.16</v>
      </c>
      <c r="C17" s="127"/>
      <c r="D17" s="126">
        <f t="shared" si="0"/>
        <v>28582.894511999999</v>
      </c>
      <c r="E17" s="128">
        <f t="shared" si="1"/>
        <v>708.55144688013604</v>
      </c>
      <c r="F17" s="131">
        <f t="shared" si="2"/>
        <v>2381.9078760000002</v>
      </c>
      <c r="G17" s="132">
        <f t="shared" si="8"/>
        <v>59.045953906678008</v>
      </c>
      <c r="H17" s="64">
        <f>'L4'!$H$10</f>
        <v>1609.3</v>
      </c>
      <c r="I17" s="64">
        <f>GEW!$E$12+($F17-GEW!$E$12)*SUM(Fasering!$D$5)</f>
        <v>1716.7792493333334</v>
      </c>
      <c r="J17" s="64">
        <f>GEW!$E$12+($F17-GEW!$E$12)*SUM(Fasering!$D$5:$D$6)</f>
        <v>1888.7573630505547</v>
      </c>
      <c r="K17" s="64">
        <f>GEW!$E$12+($F17-GEW!$E$12)*SUM(Fasering!$D$5:$D$7)</f>
        <v>1987.4318299158772</v>
      </c>
      <c r="L17" s="64">
        <f>GEW!$E$12+($F17-GEW!$E$12)*SUM(Fasering!$D$5:$D$8)</f>
        <v>2086.1062967811995</v>
      </c>
      <c r="M17" s="64">
        <f>GEW!$E$12+($F17-GEW!$E$12)*SUM(Fasering!$D$5:$D$9)</f>
        <v>2184.7807636465222</v>
      </c>
      <c r="N17" s="64">
        <f>GEW!$E$12+($F17-GEW!$E$12)*SUM(Fasering!$D$5:$D$10)</f>
        <v>2283.2334091346779</v>
      </c>
      <c r="O17" s="77">
        <f>GEW!$E$12+($F17-GEW!$E$12)*SUM(Fasering!$D$5:$D$11)</f>
        <v>2381.9078760000002</v>
      </c>
      <c r="P17" s="131">
        <f t="shared" si="3"/>
        <v>48.245498499999997</v>
      </c>
      <c r="Q17" s="132">
        <f t="shared" si="4"/>
        <v>1.1959746677607033</v>
      </c>
      <c r="R17" s="46">
        <f>$P17*SUM(Fasering!$D$5)</f>
        <v>0</v>
      </c>
      <c r="S17" s="46">
        <f>$P17*SUM(Fasering!$D$5:$D$6)</f>
        <v>12.474534240029346</v>
      </c>
      <c r="T17" s="46">
        <f>$P17*SUM(Fasering!$D$5:$D$7)</f>
        <v>19.631945080992917</v>
      </c>
      <c r="U17" s="46">
        <f>$P17*SUM(Fasering!$D$5:$D$8)</f>
        <v>26.789355921956485</v>
      </c>
      <c r="V17" s="46">
        <f>$P17*SUM(Fasering!$D$5:$D$9)</f>
        <v>33.946766762920056</v>
      </c>
      <c r="W17" s="46">
        <f>$P17*SUM(Fasering!$D$5:$D$10)</f>
        <v>41.088087659036432</v>
      </c>
      <c r="X17" s="76">
        <f>$P17*SUM(Fasering!$D$5:$D$11)</f>
        <v>48.245498499999997</v>
      </c>
      <c r="Y17" s="131">
        <f t="shared" si="5"/>
        <v>24.123277666666663</v>
      </c>
      <c r="Z17" s="132">
        <f t="shared" si="6"/>
        <v>0.5980004329873565</v>
      </c>
      <c r="AA17" s="75">
        <f>$Y17*SUM(Fasering!$D$5)</f>
        <v>0</v>
      </c>
      <c r="AB17" s="46">
        <f>$Y17*SUM(Fasering!$D$5:$D$6)</f>
        <v>6.2374037493792001</v>
      </c>
      <c r="AC17" s="46">
        <f>$Y17*SUM(Fasering!$D$5:$D$7)</f>
        <v>9.8161875625669595</v>
      </c>
      <c r="AD17" s="46">
        <f>$Y17*SUM(Fasering!$D$5:$D$8)</f>
        <v>13.39497137575472</v>
      </c>
      <c r="AE17" s="46">
        <f>$Y17*SUM(Fasering!$D$5:$D$9)</f>
        <v>16.97375518894248</v>
      </c>
      <c r="AF17" s="46">
        <f>$Y17*SUM(Fasering!$D$5:$D$10)</f>
        <v>20.544493853478905</v>
      </c>
      <c r="AG17" s="76">
        <f>$Y17*SUM(Fasering!$D$5:$D$11)</f>
        <v>24.123277666666663</v>
      </c>
      <c r="AH17" s="5">
        <f>($AK$5+(I17+R17)*12*7.57%)*SUM(Fasering!$D$5)</f>
        <v>0</v>
      </c>
      <c r="AI17" s="9">
        <f>($AK$5+(J17+S17)*12*7.57%)*SUM(Fasering!$D$5:$D$6)</f>
        <v>479.80088618951834</v>
      </c>
      <c r="AJ17" s="9">
        <f>($AK$5+(K17+T17)*12*7.57%)*SUM(Fasering!$D$5:$D$7)</f>
        <v>794.21241002790487</v>
      </c>
      <c r="AK17" s="9">
        <f>($AK$5+(L17+U17)*12*7.57%)*SUM(Fasering!$D$5:$D$8)</f>
        <v>1137.1487445967718</v>
      </c>
      <c r="AL17" s="9">
        <f>($AK$5+(M17+V17)*12*7.57%)*SUM(Fasering!$D$5:$D$9)</f>
        <v>1508.60988989612</v>
      </c>
      <c r="AM17" s="9">
        <f>($AK$5+(N17+W17)*12*7.57%)*SUM(Fasering!$D$5:$D$10)</f>
        <v>1907.6646827498714</v>
      </c>
      <c r="AN17" s="87">
        <f>($AK$5+(O17+X17)*12*7.57%)*SUM(Fasering!$D$5:$D$11)</f>
        <v>2336.1113253958001</v>
      </c>
      <c r="AO17" s="5">
        <f>($AK$5+(I17+AA17)*12*7.57%)*SUM(Fasering!$D$5)</f>
        <v>0</v>
      </c>
      <c r="AP17" s="9">
        <f>($AK$5+(J17+AB17)*12*7.57%)*SUM(Fasering!$D$5:$D$6)</f>
        <v>478.33591360599956</v>
      </c>
      <c r="AQ17" s="9">
        <f>($AK$5+(K17+AC17)*12*7.57%)*SUM(Fasering!$D$5:$D$7)</f>
        <v>790.58407418342551</v>
      </c>
      <c r="AR17" s="9">
        <f>($AK$5+(L17+AD17)*12*7.57%)*SUM(Fasering!$D$5:$D$8)</f>
        <v>1130.392500017372</v>
      </c>
      <c r="AS17" s="9">
        <f>($AK$5+(M17+AE17)*12*7.57%)*SUM(Fasering!$D$5:$D$9)</f>
        <v>1497.7611911078393</v>
      </c>
      <c r="AT17" s="9">
        <f>($AK$5+(N17+AF17)*12*7.57%)*SUM(Fasering!$D$5:$D$10)</f>
        <v>1891.7714341919545</v>
      </c>
      <c r="AU17" s="87">
        <f>($AK$5+(O17+AG17)*12*7.57%)*SUM(Fasering!$D$5:$D$11)</f>
        <v>2314.1986999908004</v>
      </c>
    </row>
    <row r="18" spans="1:47" x14ac:dyDescent="0.3">
      <c r="A18" s="33">
        <f t="shared" si="7"/>
        <v>6</v>
      </c>
      <c r="B18" s="126">
        <v>23670.23</v>
      </c>
      <c r="C18" s="127"/>
      <c r="D18" s="126">
        <f t="shared" si="0"/>
        <v>30018.585685999999</v>
      </c>
      <c r="E18" s="128">
        <f t="shared" si="1"/>
        <v>744.141301441005</v>
      </c>
      <c r="F18" s="126">
        <f t="shared" si="2"/>
        <v>2501.5488071666668</v>
      </c>
      <c r="G18" s="128">
        <f t="shared" si="8"/>
        <v>62.011775120083762</v>
      </c>
      <c r="H18" s="64">
        <f>'L4'!$H$10</f>
        <v>1609.3</v>
      </c>
      <c r="I18" s="64">
        <f>GEW!$E$12+($F18-GEW!$E$12)*SUM(Fasering!$D$5)</f>
        <v>1716.7792493333334</v>
      </c>
      <c r="J18" s="64">
        <f>GEW!$E$12+($F18-GEW!$E$12)*SUM(Fasering!$D$5:$D$6)</f>
        <v>1919.6921639905343</v>
      </c>
      <c r="K18" s="64">
        <f>GEW!$E$12+($F18-GEW!$E$12)*SUM(Fasering!$D$5:$D$7)</f>
        <v>2036.1158369865648</v>
      </c>
      <c r="L18" s="64">
        <f>GEW!$E$12+($F18-GEW!$E$12)*SUM(Fasering!$D$5:$D$8)</f>
        <v>2152.5395099825955</v>
      </c>
      <c r="M18" s="64">
        <f>GEW!$E$12+($F18-GEW!$E$12)*SUM(Fasering!$D$5:$D$9)</f>
        <v>2268.9631829786263</v>
      </c>
      <c r="N18" s="64">
        <f>GEW!$E$12+($F18-GEW!$E$12)*SUM(Fasering!$D$5:$D$10)</f>
        <v>2385.1251341706361</v>
      </c>
      <c r="O18" s="77">
        <f>GEW!$E$12+($F18-GEW!$E$12)*SUM(Fasering!$D$5:$D$11)</f>
        <v>2501.5488071666668</v>
      </c>
      <c r="P18" s="131">
        <f t="shared" si="3"/>
        <v>0</v>
      </c>
      <c r="Q18" s="132">
        <f t="shared" si="4"/>
        <v>0</v>
      </c>
      <c r="R18" s="46">
        <f>$P18*SUM(Fasering!$D$5)</f>
        <v>0</v>
      </c>
      <c r="S18" s="46">
        <f>$P18*SUM(Fasering!$D$5:$D$6)</f>
        <v>0</v>
      </c>
      <c r="T18" s="46">
        <f>$P18*SUM(Fasering!$D$5:$D$7)</f>
        <v>0</v>
      </c>
      <c r="U18" s="46">
        <f>$P18*SUM(Fasering!$D$5:$D$8)</f>
        <v>0</v>
      </c>
      <c r="V18" s="46">
        <f>$P18*SUM(Fasering!$D$5:$D$9)</f>
        <v>0</v>
      </c>
      <c r="W18" s="46">
        <f>$P18*SUM(Fasering!$D$5:$D$10)</f>
        <v>0</v>
      </c>
      <c r="X18" s="76">
        <f>$P18*SUM(Fasering!$D$5:$D$11)</f>
        <v>0</v>
      </c>
      <c r="Y18" s="131">
        <f t="shared" si="5"/>
        <v>0</v>
      </c>
      <c r="Z18" s="132">
        <f t="shared" si="6"/>
        <v>0</v>
      </c>
      <c r="AA18" s="75">
        <f>$Y18*SUM(Fasering!$D$5)</f>
        <v>0</v>
      </c>
      <c r="AB18" s="46">
        <f>$Y18*SUM(Fasering!$D$5:$D$6)</f>
        <v>0</v>
      </c>
      <c r="AC18" s="46">
        <f>$Y18*SUM(Fasering!$D$5:$D$7)</f>
        <v>0</v>
      </c>
      <c r="AD18" s="46">
        <f>$Y18*SUM(Fasering!$D$5:$D$8)</f>
        <v>0</v>
      </c>
      <c r="AE18" s="46">
        <f>$Y18*SUM(Fasering!$D$5:$D$9)</f>
        <v>0</v>
      </c>
      <c r="AF18" s="46">
        <f>$Y18*SUM(Fasering!$D$5:$D$10)</f>
        <v>0</v>
      </c>
      <c r="AG18" s="76">
        <f>$Y18*SUM(Fasering!$D$5:$D$11)</f>
        <v>0</v>
      </c>
      <c r="AH18" s="5">
        <f>($AK$5+(I18+R18)*12*7.57%)*SUM(Fasering!$D$5)</f>
        <v>0</v>
      </c>
      <c r="AI18" s="9">
        <f>($AK$5+(J18+S18)*12*7.57%)*SUM(Fasering!$D$5:$D$6)</f>
        <v>484.1368199398886</v>
      </c>
      <c r="AJ18" s="9">
        <f>($AK$5+(K18+T18)*12*7.57%)*SUM(Fasering!$D$5:$D$7)</f>
        <v>804.9513303481524</v>
      </c>
      <c r="AK18" s="9">
        <f>($AK$5+(L18+U18)*12*7.57%)*SUM(Fasering!$D$5:$D$8)</f>
        <v>1157.145452540077</v>
      </c>
      <c r="AL18" s="9">
        <f>($AK$5+(M18+V18)*12*7.57%)*SUM(Fasering!$D$5:$D$9)</f>
        <v>1540.7191865156628</v>
      </c>
      <c r="AM18" s="9">
        <f>($AK$5+(N18+W18)*12*7.57%)*SUM(Fasering!$D$5:$D$10)</f>
        <v>1954.7045206284536</v>
      </c>
      <c r="AN18" s="87">
        <f>($AK$5+(O18+X18)*12*7.57%)*SUM(Fasering!$D$5:$D$11)</f>
        <v>2400.9669364302003</v>
      </c>
      <c r="AO18" s="5">
        <f>($AK$5+(I18+AA18)*12*7.57%)*SUM(Fasering!$D$5)</f>
        <v>0</v>
      </c>
      <c r="AP18" s="9">
        <f>($AK$5+(J18+AB18)*12*7.57%)*SUM(Fasering!$D$5:$D$6)</f>
        <v>484.1368199398886</v>
      </c>
      <c r="AQ18" s="9">
        <f>($AK$5+(K18+AC18)*12*7.57%)*SUM(Fasering!$D$5:$D$7)</f>
        <v>804.9513303481524</v>
      </c>
      <c r="AR18" s="9">
        <f>($AK$5+(L18+AD18)*12*7.57%)*SUM(Fasering!$D$5:$D$8)</f>
        <v>1157.145452540077</v>
      </c>
      <c r="AS18" s="9">
        <f>($AK$5+(M18+AE18)*12*7.57%)*SUM(Fasering!$D$5:$D$9)</f>
        <v>1540.7191865156628</v>
      </c>
      <c r="AT18" s="9">
        <f>($AK$5+(N18+AF18)*12*7.57%)*SUM(Fasering!$D$5:$D$10)</f>
        <v>1954.7045206284536</v>
      </c>
      <c r="AU18" s="87">
        <f>($AK$5+(O18+AG18)*12*7.57%)*SUM(Fasering!$D$5:$D$11)</f>
        <v>2400.9669364302003</v>
      </c>
    </row>
    <row r="19" spans="1:47" x14ac:dyDescent="0.3">
      <c r="A19" s="33">
        <f t="shared" si="7"/>
        <v>7</v>
      </c>
      <c r="B19" s="126">
        <v>24928.32</v>
      </c>
      <c r="C19" s="127"/>
      <c r="D19" s="126">
        <f t="shared" si="0"/>
        <v>31614.095423999999</v>
      </c>
      <c r="E19" s="128">
        <f t="shared" si="1"/>
        <v>783.69295471728981</v>
      </c>
      <c r="F19" s="126">
        <f t="shared" si="2"/>
        <v>2634.5079519999999</v>
      </c>
      <c r="G19" s="128">
        <f t="shared" si="8"/>
        <v>65.307746226440813</v>
      </c>
      <c r="H19" s="64">
        <f>'L4'!$H$10</f>
        <v>1609.3</v>
      </c>
      <c r="I19" s="64">
        <f>GEW!$E$12+($F19-GEW!$E$12)*SUM(Fasering!$D$5)</f>
        <v>1716.7792493333334</v>
      </c>
      <c r="J19" s="64">
        <f>GEW!$E$12+($F19-GEW!$E$12)*SUM(Fasering!$D$5:$D$6)</f>
        <v>1954.0705714340479</v>
      </c>
      <c r="K19" s="64">
        <f>GEW!$E$12+($F19-GEW!$E$12)*SUM(Fasering!$D$5:$D$7)</f>
        <v>2090.2192603221902</v>
      </c>
      <c r="L19" s="64">
        <f>GEW!$E$12+($F19-GEW!$E$12)*SUM(Fasering!$D$5:$D$8)</f>
        <v>2226.3679492103324</v>
      </c>
      <c r="M19" s="64">
        <f>GEW!$E$12+($F19-GEW!$E$12)*SUM(Fasering!$D$5:$D$9)</f>
        <v>2362.5166380984747</v>
      </c>
      <c r="N19" s="64">
        <f>GEW!$E$12+($F19-GEW!$E$12)*SUM(Fasering!$D$5:$D$10)</f>
        <v>2498.3592631118577</v>
      </c>
      <c r="O19" s="77">
        <f>GEW!$E$12+($F19-GEW!$E$12)*SUM(Fasering!$D$5:$D$11)</f>
        <v>2634.5079519999999</v>
      </c>
      <c r="P19" s="131">
        <f t="shared" si="3"/>
        <v>0</v>
      </c>
      <c r="Q19" s="132">
        <f t="shared" si="4"/>
        <v>0</v>
      </c>
      <c r="R19" s="46">
        <f>$P19*SUM(Fasering!$D$5)</f>
        <v>0</v>
      </c>
      <c r="S19" s="46">
        <f>$P19*SUM(Fasering!$D$5:$D$6)</f>
        <v>0</v>
      </c>
      <c r="T19" s="46">
        <f>$P19*SUM(Fasering!$D$5:$D$7)</f>
        <v>0</v>
      </c>
      <c r="U19" s="46">
        <f>$P19*SUM(Fasering!$D$5:$D$8)</f>
        <v>0</v>
      </c>
      <c r="V19" s="46">
        <f>$P19*SUM(Fasering!$D$5:$D$9)</f>
        <v>0</v>
      </c>
      <c r="W19" s="46">
        <f>$P19*SUM(Fasering!$D$5:$D$10)</f>
        <v>0</v>
      </c>
      <c r="X19" s="76">
        <f>$P19*SUM(Fasering!$D$5:$D$11)</f>
        <v>0</v>
      </c>
      <c r="Y19" s="131">
        <f t="shared" si="5"/>
        <v>0</v>
      </c>
      <c r="Z19" s="132">
        <f t="shared" si="6"/>
        <v>0</v>
      </c>
      <c r="AA19" s="75">
        <f>$Y19*SUM(Fasering!$D$5)</f>
        <v>0</v>
      </c>
      <c r="AB19" s="46">
        <f>$Y19*SUM(Fasering!$D$5:$D$6)</f>
        <v>0</v>
      </c>
      <c r="AC19" s="46">
        <f>$Y19*SUM(Fasering!$D$5:$D$7)</f>
        <v>0</v>
      </c>
      <c r="AD19" s="46">
        <f>$Y19*SUM(Fasering!$D$5:$D$8)</f>
        <v>0</v>
      </c>
      <c r="AE19" s="46">
        <f>$Y19*SUM(Fasering!$D$5:$D$9)</f>
        <v>0</v>
      </c>
      <c r="AF19" s="46">
        <f>$Y19*SUM(Fasering!$D$5:$D$10)</f>
        <v>0</v>
      </c>
      <c r="AG19" s="76">
        <f>$Y19*SUM(Fasering!$D$5:$D$11)</f>
        <v>0</v>
      </c>
      <c r="AH19" s="5">
        <f>($AK$5+(I19+R19)*12*7.57%)*SUM(Fasering!$D$5)</f>
        <v>0</v>
      </c>
      <c r="AI19" s="9">
        <f>($AK$5+(J19+S19)*12*7.57%)*SUM(Fasering!$D$5:$D$6)</f>
        <v>492.21159478150611</v>
      </c>
      <c r="AJ19" s="9">
        <f>($AK$5+(K19+T19)*12*7.57%)*SUM(Fasering!$D$5:$D$7)</f>
        <v>824.95033601115802</v>
      </c>
      <c r="AK19" s="9">
        <f>($AK$5+(L19+U19)*12*7.57%)*SUM(Fasering!$D$5:$D$8)</f>
        <v>1194.3851622570421</v>
      </c>
      <c r="AL19" s="9">
        <f>($AK$5+(M19+V19)*12*7.57%)*SUM(Fasering!$D$5:$D$9)</f>
        <v>1600.5160735191582</v>
      </c>
      <c r="AM19" s="9">
        <f>($AK$5+(N19+W19)*12*7.57%)*SUM(Fasering!$D$5:$D$10)</f>
        <v>2042.3064355385507</v>
      </c>
      <c r="AN19" s="87">
        <f>($AK$5+(O19+X19)*12*7.57%)*SUM(Fasering!$D$5:$D$11)</f>
        <v>2521.7470235967999</v>
      </c>
      <c r="AO19" s="5">
        <f>($AK$5+(I19+AA19)*12*7.57%)*SUM(Fasering!$D$5)</f>
        <v>0</v>
      </c>
      <c r="AP19" s="9">
        <f>($AK$5+(J19+AB19)*12*7.57%)*SUM(Fasering!$D$5:$D$6)</f>
        <v>492.21159478150611</v>
      </c>
      <c r="AQ19" s="9">
        <f>($AK$5+(K19+AC19)*12*7.57%)*SUM(Fasering!$D$5:$D$7)</f>
        <v>824.95033601115802</v>
      </c>
      <c r="AR19" s="9">
        <f>($AK$5+(L19+AD19)*12*7.57%)*SUM(Fasering!$D$5:$D$8)</f>
        <v>1194.3851622570421</v>
      </c>
      <c r="AS19" s="9">
        <f>($AK$5+(M19+AE19)*12*7.57%)*SUM(Fasering!$D$5:$D$9)</f>
        <v>1600.5160735191582</v>
      </c>
      <c r="AT19" s="9">
        <f>($AK$5+(N19+AF19)*12*7.57%)*SUM(Fasering!$D$5:$D$10)</f>
        <v>2042.3064355385507</v>
      </c>
      <c r="AU19" s="87">
        <f>($AK$5+(O19+AG19)*12*7.57%)*SUM(Fasering!$D$5:$D$11)</f>
        <v>2521.7470235967999</v>
      </c>
    </row>
    <row r="20" spans="1:47" x14ac:dyDescent="0.3">
      <c r="A20" s="33">
        <f t="shared" si="7"/>
        <v>8</v>
      </c>
      <c r="B20" s="126">
        <v>24928.32</v>
      </c>
      <c r="C20" s="127"/>
      <c r="D20" s="126">
        <f t="shared" si="0"/>
        <v>31614.095423999999</v>
      </c>
      <c r="E20" s="128">
        <f t="shared" si="1"/>
        <v>783.69295471728981</v>
      </c>
      <c r="F20" s="126">
        <f t="shared" si="2"/>
        <v>2634.5079519999999</v>
      </c>
      <c r="G20" s="128">
        <f t="shared" si="8"/>
        <v>65.307746226440813</v>
      </c>
      <c r="H20" s="64">
        <f>'L4'!$H$10</f>
        <v>1609.3</v>
      </c>
      <c r="I20" s="64">
        <f>GEW!$E$12+($F20-GEW!$E$12)*SUM(Fasering!$D$5)</f>
        <v>1716.7792493333334</v>
      </c>
      <c r="J20" s="64">
        <f>GEW!$E$12+($F20-GEW!$E$12)*SUM(Fasering!$D$5:$D$6)</f>
        <v>1954.0705714340479</v>
      </c>
      <c r="K20" s="64">
        <f>GEW!$E$12+($F20-GEW!$E$12)*SUM(Fasering!$D$5:$D$7)</f>
        <v>2090.2192603221902</v>
      </c>
      <c r="L20" s="64">
        <f>GEW!$E$12+($F20-GEW!$E$12)*SUM(Fasering!$D$5:$D$8)</f>
        <v>2226.3679492103324</v>
      </c>
      <c r="M20" s="64">
        <f>GEW!$E$12+($F20-GEW!$E$12)*SUM(Fasering!$D$5:$D$9)</f>
        <v>2362.5166380984747</v>
      </c>
      <c r="N20" s="64">
        <f>GEW!$E$12+($F20-GEW!$E$12)*SUM(Fasering!$D$5:$D$10)</f>
        <v>2498.3592631118577</v>
      </c>
      <c r="O20" s="77">
        <f>GEW!$E$12+($F20-GEW!$E$12)*SUM(Fasering!$D$5:$D$11)</f>
        <v>2634.5079519999999</v>
      </c>
      <c r="P20" s="131">
        <f t="shared" si="3"/>
        <v>0</v>
      </c>
      <c r="Q20" s="132">
        <f t="shared" si="4"/>
        <v>0</v>
      </c>
      <c r="R20" s="46">
        <f>$P20*SUM(Fasering!$D$5)</f>
        <v>0</v>
      </c>
      <c r="S20" s="46">
        <f>$P20*SUM(Fasering!$D$5:$D$6)</f>
        <v>0</v>
      </c>
      <c r="T20" s="46">
        <f>$P20*SUM(Fasering!$D$5:$D$7)</f>
        <v>0</v>
      </c>
      <c r="U20" s="46">
        <f>$P20*SUM(Fasering!$D$5:$D$8)</f>
        <v>0</v>
      </c>
      <c r="V20" s="46">
        <f>$P20*SUM(Fasering!$D$5:$D$9)</f>
        <v>0</v>
      </c>
      <c r="W20" s="46">
        <f>$P20*SUM(Fasering!$D$5:$D$10)</f>
        <v>0</v>
      </c>
      <c r="X20" s="76">
        <f>$P20*SUM(Fasering!$D$5:$D$11)</f>
        <v>0</v>
      </c>
      <c r="Y20" s="131">
        <f t="shared" si="5"/>
        <v>0</v>
      </c>
      <c r="Z20" s="132">
        <f t="shared" si="6"/>
        <v>0</v>
      </c>
      <c r="AA20" s="75">
        <f>$Y20*SUM(Fasering!$D$5)</f>
        <v>0</v>
      </c>
      <c r="AB20" s="46">
        <f>$Y20*SUM(Fasering!$D$5:$D$6)</f>
        <v>0</v>
      </c>
      <c r="AC20" s="46">
        <f>$Y20*SUM(Fasering!$D$5:$D$7)</f>
        <v>0</v>
      </c>
      <c r="AD20" s="46">
        <f>$Y20*SUM(Fasering!$D$5:$D$8)</f>
        <v>0</v>
      </c>
      <c r="AE20" s="46">
        <f>$Y20*SUM(Fasering!$D$5:$D$9)</f>
        <v>0</v>
      </c>
      <c r="AF20" s="46">
        <f>$Y20*SUM(Fasering!$D$5:$D$10)</f>
        <v>0</v>
      </c>
      <c r="AG20" s="76">
        <f>$Y20*SUM(Fasering!$D$5:$D$11)</f>
        <v>0</v>
      </c>
      <c r="AH20" s="5">
        <f>($AK$5+(I20+R20)*12*7.57%)*SUM(Fasering!$D$5)</f>
        <v>0</v>
      </c>
      <c r="AI20" s="9">
        <f>($AK$5+(J20+S20)*12*7.57%)*SUM(Fasering!$D$5:$D$6)</f>
        <v>492.21159478150611</v>
      </c>
      <c r="AJ20" s="9">
        <f>($AK$5+(K20+T20)*12*7.57%)*SUM(Fasering!$D$5:$D$7)</f>
        <v>824.95033601115802</v>
      </c>
      <c r="AK20" s="9">
        <f>($AK$5+(L20+U20)*12*7.57%)*SUM(Fasering!$D$5:$D$8)</f>
        <v>1194.3851622570421</v>
      </c>
      <c r="AL20" s="9">
        <f>($AK$5+(M20+V20)*12*7.57%)*SUM(Fasering!$D$5:$D$9)</f>
        <v>1600.5160735191582</v>
      </c>
      <c r="AM20" s="9">
        <f>($AK$5+(N20+W20)*12*7.57%)*SUM(Fasering!$D$5:$D$10)</f>
        <v>2042.3064355385507</v>
      </c>
      <c r="AN20" s="87">
        <f>($AK$5+(O20+X20)*12*7.57%)*SUM(Fasering!$D$5:$D$11)</f>
        <v>2521.7470235967999</v>
      </c>
      <c r="AO20" s="5">
        <f>($AK$5+(I20+AA20)*12*7.57%)*SUM(Fasering!$D$5)</f>
        <v>0</v>
      </c>
      <c r="AP20" s="9">
        <f>($AK$5+(J20+AB20)*12*7.57%)*SUM(Fasering!$D$5:$D$6)</f>
        <v>492.21159478150611</v>
      </c>
      <c r="AQ20" s="9">
        <f>($AK$5+(K20+AC20)*12*7.57%)*SUM(Fasering!$D$5:$D$7)</f>
        <v>824.95033601115802</v>
      </c>
      <c r="AR20" s="9">
        <f>($AK$5+(L20+AD20)*12*7.57%)*SUM(Fasering!$D$5:$D$8)</f>
        <v>1194.3851622570421</v>
      </c>
      <c r="AS20" s="9">
        <f>($AK$5+(M20+AE20)*12*7.57%)*SUM(Fasering!$D$5:$D$9)</f>
        <v>1600.5160735191582</v>
      </c>
      <c r="AT20" s="9">
        <f>($AK$5+(N20+AF20)*12*7.57%)*SUM(Fasering!$D$5:$D$10)</f>
        <v>2042.3064355385507</v>
      </c>
      <c r="AU20" s="87">
        <f>($AK$5+(O20+AG20)*12*7.57%)*SUM(Fasering!$D$5:$D$11)</f>
        <v>2521.7470235967999</v>
      </c>
    </row>
    <row r="21" spans="1:47" x14ac:dyDescent="0.3">
      <c r="A21" s="33">
        <f t="shared" si="7"/>
        <v>9</v>
      </c>
      <c r="B21" s="126">
        <v>25580.99</v>
      </c>
      <c r="C21" s="127"/>
      <c r="D21" s="126">
        <f t="shared" si="0"/>
        <v>32441.811518000002</v>
      </c>
      <c r="E21" s="128">
        <f t="shared" si="1"/>
        <v>804.21150072260968</v>
      </c>
      <c r="F21" s="126">
        <f t="shared" si="2"/>
        <v>2703.4842931666672</v>
      </c>
      <c r="G21" s="128">
        <f t="shared" si="8"/>
        <v>67.017625060217483</v>
      </c>
      <c r="H21" s="64">
        <f>'L4'!$H$10</f>
        <v>1609.3</v>
      </c>
      <c r="I21" s="64">
        <f>GEW!$E$12+($F21-GEW!$E$12)*SUM(Fasering!$D$5)</f>
        <v>1716.7792493333334</v>
      </c>
      <c r="J21" s="64">
        <f>GEW!$E$12+($F21-GEW!$E$12)*SUM(Fasering!$D$5:$D$6)</f>
        <v>1971.9053489031944</v>
      </c>
      <c r="K21" s="64">
        <f>GEW!$E$12+($F21-GEW!$E$12)*SUM(Fasering!$D$5:$D$7)</f>
        <v>2118.2869512731263</v>
      </c>
      <c r="L21" s="64">
        <f>GEW!$E$12+($F21-GEW!$E$12)*SUM(Fasering!$D$5:$D$8)</f>
        <v>2264.6685536430577</v>
      </c>
      <c r="M21" s="64">
        <f>GEW!$E$12+($F21-GEW!$E$12)*SUM(Fasering!$D$5:$D$9)</f>
        <v>2411.0501560129896</v>
      </c>
      <c r="N21" s="64">
        <f>GEW!$E$12+($F21-GEW!$E$12)*SUM(Fasering!$D$5:$D$10)</f>
        <v>2557.1026907967353</v>
      </c>
      <c r="O21" s="77">
        <f>GEW!$E$12+($F21-GEW!$E$12)*SUM(Fasering!$D$5:$D$11)</f>
        <v>2703.4842931666672</v>
      </c>
      <c r="P21" s="131">
        <f t="shared" si="3"/>
        <v>0</v>
      </c>
      <c r="Q21" s="132">
        <f t="shared" si="4"/>
        <v>0</v>
      </c>
      <c r="R21" s="46">
        <f>$P21*SUM(Fasering!$D$5)</f>
        <v>0</v>
      </c>
      <c r="S21" s="46">
        <f>$P21*SUM(Fasering!$D$5:$D$6)</f>
        <v>0</v>
      </c>
      <c r="T21" s="46">
        <f>$P21*SUM(Fasering!$D$5:$D$7)</f>
        <v>0</v>
      </c>
      <c r="U21" s="46">
        <f>$P21*SUM(Fasering!$D$5:$D$8)</f>
        <v>0</v>
      </c>
      <c r="V21" s="46">
        <f>$P21*SUM(Fasering!$D$5:$D$9)</f>
        <v>0</v>
      </c>
      <c r="W21" s="46">
        <f>$P21*SUM(Fasering!$D$5:$D$10)</f>
        <v>0</v>
      </c>
      <c r="X21" s="76">
        <f>$P21*SUM(Fasering!$D$5:$D$11)</f>
        <v>0</v>
      </c>
      <c r="Y21" s="131">
        <f t="shared" si="5"/>
        <v>0</v>
      </c>
      <c r="Z21" s="132">
        <f t="shared" si="6"/>
        <v>0</v>
      </c>
      <c r="AA21" s="75">
        <f>$Y21*SUM(Fasering!$D$5)</f>
        <v>0</v>
      </c>
      <c r="AB21" s="46">
        <f>$Y21*SUM(Fasering!$D$5:$D$6)</f>
        <v>0</v>
      </c>
      <c r="AC21" s="46">
        <f>$Y21*SUM(Fasering!$D$5:$D$7)</f>
        <v>0</v>
      </c>
      <c r="AD21" s="46">
        <f>$Y21*SUM(Fasering!$D$5:$D$8)</f>
        <v>0</v>
      </c>
      <c r="AE21" s="46">
        <f>$Y21*SUM(Fasering!$D$5:$D$9)</f>
        <v>0</v>
      </c>
      <c r="AF21" s="46">
        <f>$Y21*SUM(Fasering!$D$5:$D$10)</f>
        <v>0</v>
      </c>
      <c r="AG21" s="76">
        <f>$Y21*SUM(Fasering!$D$5:$D$11)</f>
        <v>0</v>
      </c>
      <c r="AH21" s="5">
        <f>($AK$5+(I21+R21)*12*7.57%)*SUM(Fasering!$D$5)</f>
        <v>0</v>
      </c>
      <c r="AI21" s="9">
        <f>($AK$5+(J21+S21)*12*7.57%)*SUM(Fasering!$D$5:$D$6)</f>
        <v>496.40061408527498</v>
      </c>
      <c r="AJ21" s="9">
        <f>($AK$5+(K21+T21)*12*7.57%)*SUM(Fasering!$D$5:$D$7)</f>
        <v>835.32538948592855</v>
      </c>
      <c r="AK21" s="9">
        <f>($AK$5+(L21+U21)*12*7.57%)*SUM(Fasering!$D$5:$D$8)</f>
        <v>1213.7043217297123</v>
      </c>
      <c r="AL21" s="9">
        <f>($AK$5+(M21+V21)*12*7.57%)*SUM(Fasering!$D$5:$D$9)</f>
        <v>1631.5374108166266</v>
      </c>
      <c r="AM21" s="9">
        <f>($AK$5+(N21+W21)*12*7.57%)*SUM(Fasering!$D$5:$D$10)</f>
        <v>2087.7524225540847</v>
      </c>
      <c r="AN21" s="87">
        <f>($AK$5+(O21+X21)*12*7.57%)*SUM(Fasering!$D$5:$D$11)</f>
        <v>2584.4051319126006</v>
      </c>
      <c r="AO21" s="5">
        <f>($AK$5+(I21+AA21)*12*7.57%)*SUM(Fasering!$D$5)</f>
        <v>0</v>
      </c>
      <c r="AP21" s="9">
        <f>($AK$5+(J21+AB21)*12*7.57%)*SUM(Fasering!$D$5:$D$6)</f>
        <v>496.40061408527498</v>
      </c>
      <c r="AQ21" s="9">
        <f>($AK$5+(K21+AC21)*12*7.57%)*SUM(Fasering!$D$5:$D$7)</f>
        <v>835.32538948592855</v>
      </c>
      <c r="AR21" s="9">
        <f>($AK$5+(L21+AD21)*12*7.57%)*SUM(Fasering!$D$5:$D$8)</f>
        <v>1213.7043217297123</v>
      </c>
      <c r="AS21" s="9">
        <f>($AK$5+(M21+AE21)*12*7.57%)*SUM(Fasering!$D$5:$D$9)</f>
        <v>1631.5374108166266</v>
      </c>
      <c r="AT21" s="9">
        <f>($AK$5+(N21+AF21)*12*7.57%)*SUM(Fasering!$D$5:$D$10)</f>
        <v>2087.7524225540847</v>
      </c>
      <c r="AU21" s="87">
        <f>($AK$5+(O21+AG21)*12*7.57%)*SUM(Fasering!$D$5:$D$11)</f>
        <v>2584.4051319126006</v>
      </c>
    </row>
    <row r="22" spans="1:47" x14ac:dyDescent="0.3">
      <c r="A22" s="33">
        <f t="shared" si="7"/>
        <v>10</v>
      </c>
      <c r="B22" s="126">
        <v>25934.38</v>
      </c>
      <c r="C22" s="127"/>
      <c r="D22" s="126">
        <f t="shared" si="0"/>
        <v>32889.980715999998</v>
      </c>
      <c r="E22" s="128">
        <f t="shared" si="1"/>
        <v>815.32132494131122</v>
      </c>
      <c r="F22" s="126">
        <f t="shared" si="2"/>
        <v>2740.8317263333333</v>
      </c>
      <c r="G22" s="128">
        <f t="shared" si="8"/>
        <v>67.943443745109263</v>
      </c>
      <c r="H22" s="64">
        <f>'L4'!$H$10</f>
        <v>1609.3</v>
      </c>
      <c r="I22" s="64">
        <f>GEW!$E$12+($F22-GEW!$E$12)*SUM(Fasering!$D$5)</f>
        <v>1716.7792493333334</v>
      </c>
      <c r="J22" s="64">
        <f>GEW!$E$12+($F22-GEW!$E$12)*SUM(Fasering!$D$5:$D$6)</f>
        <v>1981.5620391292221</v>
      </c>
      <c r="K22" s="64">
        <f>GEW!$E$12+($F22-GEW!$E$12)*SUM(Fasering!$D$5:$D$7)</f>
        <v>2133.4842811720814</v>
      </c>
      <c r="L22" s="64">
        <f>GEW!$E$12+($F22-GEW!$E$12)*SUM(Fasering!$D$5:$D$8)</f>
        <v>2285.4065232149405</v>
      </c>
      <c r="M22" s="64">
        <f>GEW!$E$12+($F22-GEW!$E$12)*SUM(Fasering!$D$5:$D$9)</f>
        <v>2437.3287652577997</v>
      </c>
      <c r="N22" s="64">
        <f>GEW!$E$12+($F22-GEW!$E$12)*SUM(Fasering!$D$5:$D$10)</f>
        <v>2588.9094842904742</v>
      </c>
      <c r="O22" s="77">
        <f>GEW!$E$12+($F22-GEW!$E$12)*SUM(Fasering!$D$5:$D$11)</f>
        <v>2740.8317263333333</v>
      </c>
      <c r="P22" s="126">
        <f t="shared" si="3"/>
        <v>0</v>
      </c>
      <c r="Q22" s="128">
        <f t="shared" si="4"/>
        <v>0</v>
      </c>
      <c r="R22" s="46">
        <f>$P22*SUM(Fasering!$D$5)</f>
        <v>0</v>
      </c>
      <c r="S22" s="46">
        <f>$P22*SUM(Fasering!$D$5:$D$6)</f>
        <v>0</v>
      </c>
      <c r="T22" s="46">
        <f>$P22*SUM(Fasering!$D$5:$D$7)</f>
        <v>0</v>
      </c>
      <c r="U22" s="46">
        <f>$P22*SUM(Fasering!$D$5:$D$8)</f>
        <v>0</v>
      </c>
      <c r="V22" s="46">
        <f>$P22*SUM(Fasering!$D$5:$D$9)</f>
        <v>0</v>
      </c>
      <c r="W22" s="46">
        <f>$P22*SUM(Fasering!$D$5:$D$10)</f>
        <v>0</v>
      </c>
      <c r="X22" s="76">
        <f>$P22*SUM(Fasering!$D$5:$D$11)</f>
        <v>0</v>
      </c>
      <c r="Y22" s="126">
        <f t="shared" si="5"/>
        <v>0</v>
      </c>
      <c r="Z22" s="128">
        <f t="shared" si="6"/>
        <v>0</v>
      </c>
      <c r="AA22" s="75">
        <f>$Y22*SUM(Fasering!$D$5)</f>
        <v>0</v>
      </c>
      <c r="AB22" s="46">
        <f>$Y22*SUM(Fasering!$D$5:$D$6)</f>
        <v>0</v>
      </c>
      <c r="AC22" s="46">
        <f>$Y22*SUM(Fasering!$D$5:$D$7)</f>
        <v>0</v>
      </c>
      <c r="AD22" s="46">
        <f>$Y22*SUM(Fasering!$D$5:$D$8)</f>
        <v>0</v>
      </c>
      <c r="AE22" s="46">
        <f>$Y22*SUM(Fasering!$D$5:$D$9)</f>
        <v>0</v>
      </c>
      <c r="AF22" s="46">
        <f>$Y22*SUM(Fasering!$D$5:$D$10)</f>
        <v>0</v>
      </c>
      <c r="AG22" s="76">
        <f>$Y22*SUM(Fasering!$D$5:$D$11)</f>
        <v>0</v>
      </c>
      <c r="AH22" s="5">
        <f>($AK$5+(I22+R22)*12*7.57%)*SUM(Fasering!$D$5)</f>
        <v>0</v>
      </c>
      <c r="AI22" s="9">
        <f>($AK$5+(J22+S22)*12*7.57%)*SUM(Fasering!$D$5:$D$6)</f>
        <v>498.66877032312692</v>
      </c>
      <c r="AJ22" s="9">
        <f>($AK$5+(K22+T22)*12*7.57%)*SUM(Fasering!$D$5:$D$7)</f>
        <v>840.94299125627072</v>
      </c>
      <c r="AK22" s="9">
        <f>($AK$5+(L22+U22)*12*7.57%)*SUM(Fasering!$D$5:$D$8)</f>
        <v>1224.1647347501469</v>
      </c>
      <c r="AL22" s="9">
        <f>($AK$5+(M22+V22)*12*7.57%)*SUM(Fasering!$D$5:$D$9)</f>
        <v>1648.3340008047553</v>
      </c>
      <c r="AM22" s="9">
        <f>($AK$5+(N22+W22)*12*7.57%)*SUM(Fasering!$D$5:$D$10)</f>
        <v>2112.3592795437112</v>
      </c>
      <c r="AN22" s="87">
        <f>($AK$5+(O22+X22)*12*7.57%)*SUM(Fasering!$D$5:$D$11)</f>
        <v>2618.3315402011999</v>
      </c>
      <c r="AO22" s="5">
        <f>($AK$5+(I22+AA22)*12*7.57%)*SUM(Fasering!$D$5)</f>
        <v>0</v>
      </c>
      <c r="AP22" s="9">
        <f>($AK$5+(J22+AB22)*12*7.57%)*SUM(Fasering!$D$5:$D$6)</f>
        <v>498.66877032312692</v>
      </c>
      <c r="AQ22" s="9">
        <f>($AK$5+(K22+AC22)*12*7.57%)*SUM(Fasering!$D$5:$D$7)</f>
        <v>840.94299125627072</v>
      </c>
      <c r="AR22" s="9">
        <f>($AK$5+(L22+AD22)*12*7.57%)*SUM(Fasering!$D$5:$D$8)</f>
        <v>1224.1647347501469</v>
      </c>
      <c r="AS22" s="9">
        <f>($AK$5+(M22+AE22)*12*7.57%)*SUM(Fasering!$D$5:$D$9)</f>
        <v>1648.3340008047553</v>
      </c>
      <c r="AT22" s="9">
        <f>($AK$5+(N22+AF22)*12*7.57%)*SUM(Fasering!$D$5:$D$10)</f>
        <v>2112.3592795437112</v>
      </c>
      <c r="AU22" s="87">
        <f>($AK$5+(O22+AG22)*12*7.57%)*SUM(Fasering!$D$5:$D$11)</f>
        <v>2618.3315402011999</v>
      </c>
    </row>
    <row r="23" spans="1:47" x14ac:dyDescent="0.3">
      <c r="A23" s="33">
        <f t="shared" si="7"/>
        <v>11</v>
      </c>
      <c r="B23" s="126">
        <v>26233.279999999999</v>
      </c>
      <c r="C23" s="127"/>
      <c r="D23" s="126">
        <f t="shared" si="0"/>
        <v>33269.045696000001</v>
      </c>
      <c r="E23" s="128">
        <f t="shared" si="1"/>
        <v>824.71810034234102</v>
      </c>
      <c r="F23" s="126">
        <f t="shared" si="2"/>
        <v>2772.4204746666665</v>
      </c>
      <c r="G23" s="128">
        <f t="shared" si="8"/>
        <v>68.726508361861747</v>
      </c>
      <c r="H23" s="64">
        <f>'L4'!$H$10</f>
        <v>1609.3</v>
      </c>
      <c r="I23" s="64">
        <f>GEW!$E$12+($F23-GEW!$E$12)*SUM(Fasering!$D$5)</f>
        <v>1716.7792493333334</v>
      </c>
      <c r="J23" s="64">
        <f>GEW!$E$12+($F23-GEW!$E$12)*SUM(Fasering!$D$5:$D$6)</f>
        <v>1989.7297425406364</v>
      </c>
      <c r="K23" s="64">
        <f>GEW!$E$12+($F23-GEW!$E$12)*SUM(Fasering!$D$5:$D$7)</f>
        <v>2146.3383005467035</v>
      </c>
      <c r="L23" s="64">
        <f>GEW!$E$12+($F23-GEW!$E$12)*SUM(Fasering!$D$5:$D$8)</f>
        <v>2302.9468585527702</v>
      </c>
      <c r="M23" s="64">
        <f>GEW!$E$12+($F23-GEW!$E$12)*SUM(Fasering!$D$5:$D$9)</f>
        <v>2459.5554165588374</v>
      </c>
      <c r="N23" s="64">
        <f>GEW!$E$12+($F23-GEW!$E$12)*SUM(Fasering!$D$5:$D$10)</f>
        <v>2615.8119166605998</v>
      </c>
      <c r="O23" s="77">
        <f>GEW!$E$12+($F23-GEW!$E$12)*SUM(Fasering!$D$5:$D$11)</f>
        <v>2772.4204746666665</v>
      </c>
      <c r="P23" s="126">
        <f t="shared" si="3"/>
        <v>0</v>
      </c>
      <c r="Q23" s="128">
        <f t="shared" si="4"/>
        <v>0</v>
      </c>
      <c r="R23" s="46">
        <f>$P23*SUM(Fasering!$D$5)</f>
        <v>0</v>
      </c>
      <c r="S23" s="46">
        <f>$P23*SUM(Fasering!$D$5:$D$6)</f>
        <v>0</v>
      </c>
      <c r="T23" s="46">
        <f>$P23*SUM(Fasering!$D$5:$D$7)</f>
        <v>0</v>
      </c>
      <c r="U23" s="46">
        <f>$P23*SUM(Fasering!$D$5:$D$8)</f>
        <v>0</v>
      </c>
      <c r="V23" s="46">
        <f>$P23*SUM(Fasering!$D$5:$D$9)</f>
        <v>0</v>
      </c>
      <c r="W23" s="46">
        <f>$P23*SUM(Fasering!$D$5:$D$10)</f>
        <v>0</v>
      </c>
      <c r="X23" s="76">
        <f>$P23*SUM(Fasering!$D$5:$D$11)</f>
        <v>0</v>
      </c>
      <c r="Y23" s="126">
        <f t="shared" si="5"/>
        <v>0</v>
      </c>
      <c r="Z23" s="128">
        <f t="shared" si="6"/>
        <v>0</v>
      </c>
      <c r="AA23" s="75">
        <f>$Y23*SUM(Fasering!$D$5)</f>
        <v>0</v>
      </c>
      <c r="AB23" s="46">
        <f>$Y23*SUM(Fasering!$D$5:$D$6)</f>
        <v>0</v>
      </c>
      <c r="AC23" s="46">
        <f>$Y23*SUM(Fasering!$D$5:$D$7)</f>
        <v>0</v>
      </c>
      <c r="AD23" s="46">
        <f>$Y23*SUM(Fasering!$D$5:$D$8)</f>
        <v>0</v>
      </c>
      <c r="AE23" s="46">
        <f>$Y23*SUM(Fasering!$D$5:$D$9)</f>
        <v>0</v>
      </c>
      <c r="AF23" s="46">
        <f>$Y23*SUM(Fasering!$D$5:$D$10)</f>
        <v>0</v>
      </c>
      <c r="AG23" s="76">
        <f>$Y23*SUM(Fasering!$D$5:$D$11)</f>
        <v>0</v>
      </c>
      <c r="AH23" s="5">
        <f>($AK$5+(I23+R23)*12*7.57%)*SUM(Fasering!$D$5)</f>
        <v>0</v>
      </c>
      <c r="AI23" s="9">
        <f>($AK$5+(J23+S23)*12*7.57%)*SUM(Fasering!$D$5:$D$6)</f>
        <v>500.58719444235487</v>
      </c>
      <c r="AJ23" s="9">
        <f>($AK$5+(K23+T23)*12*7.57%)*SUM(Fasering!$D$5:$D$7)</f>
        <v>845.6944023577596</v>
      </c>
      <c r="AK23" s="9">
        <f>($AK$5+(L23+U23)*12*7.57%)*SUM(Fasering!$D$5:$D$8)</f>
        <v>1233.0122331281648</v>
      </c>
      <c r="AL23" s="9">
        <f>($AK$5+(M23+V23)*12*7.57%)*SUM(Fasering!$D$5:$D$9)</f>
        <v>1662.5406867535703</v>
      </c>
      <c r="AM23" s="9">
        <f>($AK$5+(N23+W23)*12*7.57%)*SUM(Fasering!$D$5:$D$10)</f>
        <v>2133.1719498348893</v>
      </c>
      <c r="AN23" s="87">
        <f>($AK$5+(O23+X23)*12*7.57%)*SUM(Fasering!$D$5:$D$11)</f>
        <v>2647.0267591872002</v>
      </c>
      <c r="AO23" s="5">
        <f>($AK$5+(I23+AA23)*12*7.57%)*SUM(Fasering!$D$5)</f>
        <v>0</v>
      </c>
      <c r="AP23" s="9">
        <f>($AK$5+(J23+AB23)*12*7.57%)*SUM(Fasering!$D$5:$D$6)</f>
        <v>500.58719444235487</v>
      </c>
      <c r="AQ23" s="9">
        <f>($AK$5+(K23+AC23)*12*7.57%)*SUM(Fasering!$D$5:$D$7)</f>
        <v>845.6944023577596</v>
      </c>
      <c r="AR23" s="9">
        <f>($AK$5+(L23+AD23)*12*7.57%)*SUM(Fasering!$D$5:$D$8)</f>
        <v>1233.0122331281648</v>
      </c>
      <c r="AS23" s="9">
        <f>($AK$5+(M23+AE23)*12*7.57%)*SUM(Fasering!$D$5:$D$9)</f>
        <v>1662.5406867535703</v>
      </c>
      <c r="AT23" s="9">
        <f>($AK$5+(N23+AF23)*12*7.57%)*SUM(Fasering!$D$5:$D$10)</f>
        <v>2133.1719498348893</v>
      </c>
      <c r="AU23" s="87">
        <f>($AK$5+(O23+AG23)*12*7.57%)*SUM(Fasering!$D$5:$D$11)</f>
        <v>2647.0267591872002</v>
      </c>
    </row>
    <row r="24" spans="1:47" x14ac:dyDescent="0.3">
      <c r="A24" s="33">
        <f t="shared" si="7"/>
        <v>12</v>
      </c>
      <c r="B24" s="126">
        <v>27066.45</v>
      </c>
      <c r="C24" s="127"/>
      <c r="D24" s="126">
        <f t="shared" si="0"/>
        <v>34325.671889999998</v>
      </c>
      <c r="E24" s="128">
        <f t="shared" si="1"/>
        <v>850.91117950218018</v>
      </c>
      <c r="F24" s="126">
        <f t="shared" si="2"/>
        <v>2860.4726575</v>
      </c>
      <c r="G24" s="128">
        <f t="shared" si="8"/>
        <v>70.909264958515024</v>
      </c>
      <c r="H24" s="64">
        <f>'L4'!$H$10</f>
        <v>1609.3</v>
      </c>
      <c r="I24" s="64">
        <f>GEW!$E$12+($F24-GEW!$E$12)*SUM(Fasering!$D$5)</f>
        <v>1716.7792493333334</v>
      </c>
      <c r="J24" s="64">
        <f>GEW!$E$12+($F24-GEW!$E$12)*SUM(Fasering!$D$5:$D$6)</f>
        <v>2012.4968400692017</v>
      </c>
      <c r="K24" s="64">
        <f>GEW!$E$12+($F24-GEW!$E$12)*SUM(Fasering!$D$5:$D$7)</f>
        <v>2182.168288242769</v>
      </c>
      <c r="L24" s="64">
        <f>GEW!$E$12+($F24-GEW!$E$12)*SUM(Fasering!$D$5:$D$8)</f>
        <v>2351.8397364163366</v>
      </c>
      <c r="M24" s="64">
        <f>GEW!$E$12+($F24-GEW!$E$12)*SUM(Fasering!$D$5:$D$9)</f>
        <v>2521.5111845899037</v>
      </c>
      <c r="N24" s="64">
        <f>GEW!$E$12+($F24-GEW!$E$12)*SUM(Fasering!$D$5:$D$10)</f>
        <v>2690.8012093264329</v>
      </c>
      <c r="O24" s="77">
        <f>GEW!$E$12+($F24-GEW!$E$12)*SUM(Fasering!$D$5:$D$11)</f>
        <v>2860.4726575</v>
      </c>
      <c r="P24" s="126">
        <f t="shared" si="3"/>
        <v>0</v>
      </c>
      <c r="Q24" s="128">
        <f t="shared" si="4"/>
        <v>0</v>
      </c>
      <c r="R24" s="46">
        <f>$P24*SUM(Fasering!$D$5)</f>
        <v>0</v>
      </c>
      <c r="S24" s="46">
        <f>$P24*SUM(Fasering!$D$5:$D$6)</f>
        <v>0</v>
      </c>
      <c r="T24" s="46">
        <f>$P24*SUM(Fasering!$D$5:$D$7)</f>
        <v>0</v>
      </c>
      <c r="U24" s="46">
        <f>$P24*SUM(Fasering!$D$5:$D$8)</f>
        <v>0</v>
      </c>
      <c r="V24" s="46">
        <f>$P24*SUM(Fasering!$D$5:$D$9)</f>
        <v>0</v>
      </c>
      <c r="W24" s="46">
        <f>$P24*SUM(Fasering!$D$5:$D$10)</f>
        <v>0</v>
      </c>
      <c r="X24" s="76">
        <f>$P24*SUM(Fasering!$D$5:$D$11)</f>
        <v>0</v>
      </c>
      <c r="Y24" s="126">
        <f t="shared" si="5"/>
        <v>0</v>
      </c>
      <c r="Z24" s="128">
        <f t="shared" si="6"/>
        <v>0</v>
      </c>
      <c r="AA24" s="75">
        <f>$Y24*SUM(Fasering!$D$5)</f>
        <v>0</v>
      </c>
      <c r="AB24" s="46">
        <f>$Y24*SUM(Fasering!$D$5:$D$6)</f>
        <v>0</v>
      </c>
      <c r="AC24" s="46">
        <f>$Y24*SUM(Fasering!$D$5:$D$7)</f>
        <v>0</v>
      </c>
      <c r="AD24" s="46">
        <f>$Y24*SUM(Fasering!$D$5:$D$8)</f>
        <v>0</v>
      </c>
      <c r="AE24" s="46">
        <f>$Y24*SUM(Fasering!$D$5:$D$9)</f>
        <v>0</v>
      </c>
      <c r="AF24" s="46">
        <f>$Y24*SUM(Fasering!$D$5:$D$10)</f>
        <v>0</v>
      </c>
      <c r="AG24" s="76">
        <f>$Y24*SUM(Fasering!$D$5:$D$11)</f>
        <v>0</v>
      </c>
      <c r="AH24" s="5">
        <f>($AK$5+(I24+R24)*12*7.57%)*SUM(Fasering!$D$5)</f>
        <v>0</v>
      </c>
      <c r="AI24" s="9">
        <f>($AK$5+(J24+S24)*12*7.57%)*SUM(Fasering!$D$5:$D$6)</f>
        <v>505.93471342334237</v>
      </c>
      <c r="AJ24" s="9">
        <f>($AK$5+(K24+T24)*12*7.57%)*SUM(Fasering!$D$5:$D$7)</f>
        <v>858.93874222871216</v>
      </c>
      <c r="AK24" s="9">
        <f>($AK$5+(L24+U24)*12*7.57%)*SUM(Fasering!$D$5:$D$8)</f>
        <v>1257.6742278542049</v>
      </c>
      <c r="AL24" s="9">
        <f>($AK$5+(M24+V24)*12*7.57%)*SUM(Fasering!$D$5:$D$9)</f>
        <v>1702.1411702998209</v>
      </c>
      <c r="AM24" s="9">
        <f>($AK$5+(N24+W24)*12*7.57%)*SUM(Fasering!$D$5:$D$10)</f>
        <v>2191.1863108469361</v>
      </c>
      <c r="AN24" s="87">
        <f>($AK$5+(O24+X24)*12*7.57%)*SUM(Fasering!$D$5:$D$11)</f>
        <v>2727.0133620729998</v>
      </c>
      <c r="AO24" s="5">
        <f>($AK$5+(I24+AA24)*12*7.57%)*SUM(Fasering!$D$5)</f>
        <v>0</v>
      </c>
      <c r="AP24" s="9">
        <f>($AK$5+(J24+AB24)*12*7.57%)*SUM(Fasering!$D$5:$D$6)</f>
        <v>505.93471342334237</v>
      </c>
      <c r="AQ24" s="9">
        <f>($AK$5+(K24+AC24)*12*7.57%)*SUM(Fasering!$D$5:$D$7)</f>
        <v>858.93874222871216</v>
      </c>
      <c r="AR24" s="9">
        <f>($AK$5+(L24+AD24)*12*7.57%)*SUM(Fasering!$D$5:$D$8)</f>
        <v>1257.6742278542049</v>
      </c>
      <c r="AS24" s="9">
        <f>($AK$5+(M24+AE24)*12*7.57%)*SUM(Fasering!$D$5:$D$9)</f>
        <v>1702.1411702998209</v>
      </c>
      <c r="AT24" s="9">
        <f>($AK$5+(N24+AF24)*12*7.57%)*SUM(Fasering!$D$5:$D$10)</f>
        <v>2191.1863108469361</v>
      </c>
      <c r="AU24" s="87">
        <f>($AK$5+(O24+AG24)*12*7.57%)*SUM(Fasering!$D$5:$D$11)</f>
        <v>2727.0133620729998</v>
      </c>
    </row>
    <row r="25" spans="1:47" x14ac:dyDescent="0.3">
      <c r="A25" s="33">
        <f t="shared" si="7"/>
        <v>13</v>
      </c>
      <c r="B25" s="126">
        <v>27066.45</v>
      </c>
      <c r="C25" s="127"/>
      <c r="D25" s="126">
        <f t="shared" si="0"/>
        <v>34325.671889999998</v>
      </c>
      <c r="E25" s="128">
        <f t="shared" si="1"/>
        <v>850.91117950218018</v>
      </c>
      <c r="F25" s="126">
        <f t="shared" si="2"/>
        <v>2860.4726575</v>
      </c>
      <c r="G25" s="128">
        <f t="shared" si="8"/>
        <v>70.909264958515024</v>
      </c>
      <c r="H25" s="64">
        <f>'L4'!$H$10</f>
        <v>1609.3</v>
      </c>
      <c r="I25" s="64">
        <f>GEW!$E$12+($F25-GEW!$E$12)*SUM(Fasering!$D$5)</f>
        <v>1716.7792493333334</v>
      </c>
      <c r="J25" s="64">
        <f>GEW!$E$12+($F25-GEW!$E$12)*SUM(Fasering!$D$5:$D$6)</f>
        <v>2012.4968400692017</v>
      </c>
      <c r="K25" s="64">
        <f>GEW!$E$12+($F25-GEW!$E$12)*SUM(Fasering!$D$5:$D$7)</f>
        <v>2182.168288242769</v>
      </c>
      <c r="L25" s="64">
        <f>GEW!$E$12+($F25-GEW!$E$12)*SUM(Fasering!$D$5:$D$8)</f>
        <v>2351.8397364163366</v>
      </c>
      <c r="M25" s="64">
        <f>GEW!$E$12+($F25-GEW!$E$12)*SUM(Fasering!$D$5:$D$9)</f>
        <v>2521.5111845899037</v>
      </c>
      <c r="N25" s="64">
        <f>GEW!$E$12+($F25-GEW!$E$12)*SUM(Fasering!$D$5:$D$10)</f>
        <v>2690.8012093264329</v>
      </c>
      <c r="O25" s="77">
        <f>GEW!$E$12+($F25-GEW!$E$12)*SUM(Fasering!$D$5:$D$11)</f>
        <v>2860.4726575</v>
      </c>
      <c r="P25" s="126">
        <f t="shared" si="3"/>
        <v>0</v>
      </c>
      <c r="Q25" s="128">
        <f t="shared" si="4"/>
        <v>0</v>
      </c>
      <c r="R25" s="46">
        <f>$P25*SUM(Fasering!$D$5)</f>
        <v>0</v>
      </c>
      <c r="S25" s="46">
        <f>$P25*SUM(Fasering!$D$5:$D$6)</f>
        <v>0</v>
      </c>
      <c r="T25" s="46">
        <f>$P25*SUM(Fasering!$D$5:$D$7)</f>
        <v>0</v>
      </c>
      <c r="U25" s="46">
        <f>$P25*SUM(Fasering!$D$5:$D$8)</f>
        <v>0</v>
      </c>
      <c r="V25" s="46">
        <f>$P25*SUM(Fasering!$D$5:$D$9)</f>
        <v>0</v>
      </c>
      <c r="W25" s="46">
        <f>$P25*SUM(Fasering!$D$5:$D$10)</f>
        <v>0</v>
      </c>
      <c r="X25" s="76">
        <f>$P25*SUM(Fasering!$D$5:$D$11)</f>
        <v>0</v>
      </c>
      <c r="Y25" s="126">
        <f t="shared" si="5"/>
        <v>0</v>
      </c>
      <c r="Z25" s="128">
        <f t="shared" si="6"/>
        <v>0</v>
      </c>
      <c r="AA25" s="75">
        <f>$Y25*SUM(Fasering!$D$5)</f>
        <v>0</v>
      </c>
      <c r="AB25" s="46">
        <f>$Y25*SUM(Fasering!$D$5:$D$6)</f>
        <v>0</v>
      </c>
      <c r="AC25" s="46">
        <f>$Y25*SUM(Fasering!$D$5:$D$7)</f>
        <v>0</v>
      </c>
      <c r="AD25" s="46">
        <f>$Y25*SUM(Fasering!$D$5:$D$8)</f>
        <v>0</v>
      </c>
      <c r="AE25" s="46">
        <f>$Y25*SUM(Fasering!$D$5:$D$9)</f>
        <v>0</v>
      </c>
      <c r="AF25" s="46">
        <f>$Y25*SUM(Fasering!$D$5:$D$10)</f>
        <v>0</v>
      </c>
      <c r="AG25" s="76">
        <f>$Y25*SUM(Fasering!$D$5:$D$11)</f>
        <v>0</v>
      </c>
      <c r="AH25" s="5">
        <f>($AK$5+(I25+R25)*12*7.57%)*SUM(Fasering!$D$5)</f>
        <v>0</v>
      </c>
      <c r="AI25" s="9">
        <f>($AK$5+(J25+S25)*12*7.57%)*SUM(Fasering!$D$5:$D$6)</f>
        <v>505.93471342334237</v>
      </c>
      <c r="AJ25" s="9">
        <f>($AK$5+(K25+T25)*12*7.57%)*SUM(Fasering!$D$5:$D$7)</f>
        <v>858.93874222871216</v>
      </c>
      <c r="AK25" s="9">
        <f>($AK$5+(L25+U25)*12*7.57%)*SUM(Fasering!$D$5:$D$8)</f>
        <v>1257.6742278542049</v>
      </c>
      <c r="AL25" s="9">
        <f>($AK$5+(M25+V25)*12*7.57%)*SUM(Fasering!$D$5:$D$9)</f>
        <v>1702.1411702998209</v>
      </c>
      <c r="AM25" s="9">
        <f>($AK$5+(N25+W25)*12*7.57%)*SUM(Fasering!$D$5:$D$10)</f>
        <v>2191.1863108469361</v>
      </c>
      <c r="AN25" s="87">
        <f>($AK$5+(O25+X25)*12*7.57%)*SUM(Fasering!$D$5:$D$11)</f>
        <v>2727.0133620729998</v>
      </c>
      <c r="AO25" s="5">
        <f>($AK$5+(I25+AA25)*12*7.57%)*SUM(Fasering!$D$5)</f>
        <v>0</v>
      </c>
      <c r="AP25" s="9">
        <f>($AK$5+(J25+AB25)*12*7.57%)*SUM(Fasering!$D$5:$D$6)</f>
        <v>505.93471342334237</v>
      </c>
      <c r="AQ25" s="9">
        <f>($AK$5+(K25+AC25)*12*7.57%)*SUM(Fasering!$D$5:$D$7)</f>
        <v>858.93874222871216</v>
      </c>
      <c r="AR25" s="9">
        <f>($AK$5+(L25+AD25)*12*7.57%)*SUM(Fasering!$D$5:$D$8)</f>
        <v>1257.6742278542049</v>
      </c>
      <c r="AS25" s="9">
        <f>($AK$5+(M25+AE25)*12*7.57%)*SUM(Fasering!$D$5:$D$9)</f>
        <v>1702.1411702998209</v>
      </c>
      <c r="AT25" s="9">
        <f>($AK$5+(N25+AF25)*12*7.57%)*SUM(Fasering!$D$5:$D$10)</f>
        <v>2191.1863108469361</v>
      </c>
      <c r="AU25" s="87">
        <f>($AK$5+(O25+AG25)*12*7.57%)*SUM(Fasering!$D$5:$D$11)</f>
        <v>2727.0133620729998</v>
      </c>
    </row>
    <row r="26" spans="1:47" x14ac:dyDescent="0.3">
      <c r="A26" s="33">
        <f t="shared" si="7"/>
        <v>14</v>
      </c>
      <c r="B26" s="126">
        <v>28198.52</v>
      </c>
      <c r="C26" s="127"/>
      <c r="D26" s="126">
        <f t="shared" si="0"/>
        <v>35761.363063999997</v>
      </c>
      <c r="E26" s="128">
        <f t="shared" si="1"/>
        <v>886.50103406304913</v>
      </c>
      <c r="F26" s="126">
        <f t="shared" si="2"/>
        <v>2980.1135886666666</v>
      </c>
      <c r="G26" s="128">
        <f t="shared" si="8"/>
        <v>73.875086171920771</v>
      </c>
      <c r="H26" s="64">
        <f>'L4'!$H$10</f>
        <v>1609.3</v>
      </c>
      <c r="I26" s="64">
        <f>GEW!$E$12+($F26-GEW!$E$12)*SUM(Fasering!$D$5)</f>
        <v>1716.7792493333334</v>
      </c>
      <c r="J26" s="64">
        <f>GEW!$E$12+($F26-GEW!$E$12)*SUM(Fasering!$D$5:$D$6)</f>
        <v>2043.431641009181</v>
      </c>
      <c r="K26" s="64">
        <f>GEW!$E$12+($F26-GEW!$E$12)*SUM(Fasering!$D$5:$D$7)</f>
        <v>2230.8522953134566</v>
      </c>
      <c r="L26" s="64">
        <f>GEW!$E$12+($F26-GEW!$E$12)*SUM(Fasering!$D$5:$D$8)</f>
        <v>2418.2729496177321</v>
      </c>
      <c r="M26" s="64">
        <f>GEW!$E$12+($F26-GEW!$E$12)*SUM(Fasering!$D$5:$D$9)</f>
        <v>2605.6936039220082</v>
      </c>
      <c r="N26" s="64">
        <f>GEW!$E$12+($F26-GEW!$E$12)*SUM(Fasering!$D$5:$D$10)</f>
        <v>2792.692934362391</v>
      </c>
      <c r="O26" s="77">
        <f>GEW!$E$12+($F26-GEW!$E$12)*SUM(Fasering!$D$5:$D$11)</f>
        <v>2980.1135886666666</v>
      </c>
      <c r="P26" s="126">
        <f t="shared" si="3"/>
        <v>0</v>
      </c>
      <c r="Q26" s="128">
        <f t="shared" si="4"/>
        <v>0</v>
      </c>
      <c r="R26" s="46">
        <f>$P26*SUM(Fasering!$D$5)</f>
        <v>0</v>
      </c>
      <c r="S26" s="46">
        <f>$P26*SUM(Fasering!$D$5:$D$6)</f>
        <v>0</v>
      </c>
      <c r="T26" s="46">
        <f>$P26*SUM(Fasering!$D$5:$D$7)</f>
        <v>0</v>
      </c>
      <c r="U26" s="46">
        <f>$P26*SUM(Fasering!$D$5:$D$8)</f>
        <v>0</v>
      </c>
      <c r="V26" s="46">
        <f>$P26*SUM(Fasering!$D$5:$D$9)</f>
        <v>0</v>
      </c>
      <c r="W26" s="46">
        <f>$P26*SUM(Fasering!$D$5:$D$10)</f>
        <v>0</v>
      </c>
      <c r="X26" s="76">
        <f>$P26*SUM(Fasering!$D$5:$D$11)</f>
        <v>0</v>
      </c>
      <c r="Y26" s="126">
        <f t="shared" si="5"/>
        <v>0</v>
      </c>
      <c r="Z26" s="128">
        <f t="shared" si="6"/>
        <v>0</v>
      </c>
      <c r="AA26" s="75">
        <f>$Y26*SUM(Fasering!$D$5)</f>
        <v>0</v>
      </c>
      <c r="AB26" s="46">
        <f>$Y26*SUM(Fasering!$D$5:$D$6)</f>
        <v>0</v>
      </c>
      <c r="AC26" s="46">
        <f>$Y26*SUM(Fasering!$D$5:$D$7)</f>
        <v>0</v>
      </c>
      <c r="AD26" s="46">
        <f>$Y26*SUM(Fasering!$D$5:$D$8)</f>
        <v>0</v>
      </c>
      <c r="AE26" s="46">
        <f>$Y26*SUM(Fasering!$D$5:$D$9)</f>
        <v>0</v>
      </c>
      <c r="AF26" s="46">
        <f>$Y26*SUM(Fasering!$D$5:$D$10)</f>
        <v>0</v>
      </c>
      <c r="AG26" s="76">
        <f>$Y26*SUM(Fasering!$D$5:$D$11)</f>
        <v>0</v>
      </c>
      <c r="AH26" s="5">
        <f>($AK$5+(I26+R26)*12*7.57%)*SUM(Fasering!$D$5)</f>
        <v>0</v>
      </c>
      <c r="AI26" s="9">
        <f>($AK$5+(J26+S26)*12*7.57%)*SUM(Fasering!$D$5:$D$6)</f>
        <v>513.20065652355765</v>
      </c>
      <c r="AJ26" s="9">
        <f>($AK$5+(K26+T26)*12*7.57%)*SUM(Fasering!$D$5:$D$7)</f>
        <v>876.9344932011536</v>
      </c>
      <c r="AK26" s="9">
        <f>($AK$5+(L26+U26)*12*7.57%)*SUM(Fasering!$D$5:$D$8)</f>
        <v>1291.1837209582629</v>
      </c>
      <c r="AL26" s="9">
        <f>($AK$5+(M26+V26)*12*7.57%)*SUM(Fasering!$D$5:$D$9)</f>
        <v>1755.9483397948864</v>
      </c>
      <c r="AM26" s="9">
        <f>($AK$5+(N26+W26)*12*7.57%)*SUM(Fasering!$D$5:$D$10)</f>
        <v>2270.0133421501605</v>
      </c>
      <c r="AN26" s="87">
        <f>($AK$5+(O26+X26)*12*7.57%)*SUM(Fasering!$D$5:$D$11)</f>
        <v>2835.6951839447997</v>
      </c>
      <c r="AO26" s="5">
        <f>($AK$5+(I26+AA26)*12*7.57%)*SUM(Fasering!$D$5)</f>
        <v>0</v>
      </c>
      <c r="AP26" s="9">
        <f>($AK$5+(J26+AB26)*12*7.57%)*SUM(Fasering!$D$5:$D$6)</f>
        <v>513.20065652355765</v>
      </c>
      <c r="AQ26" s="9">
        <f>($AK$5+(K26+AC26)*12*7.57%)*SUM(Fasering!$D$5:$D$7)</f>
        <v>876.9344932011536</v>
      </c>
      <c r="AR26" s="9">
        <f>($AK$5+(L26+AD26)*12*7.57%)*SUM(Fasering!$D$5:$D$8)</f>
        <v>1291.1837209582629</v>
      </c>
      <c r="AS26" s="9">
        <f>($AK$5+(M26+AE26)*12*7.57%)*SUM(Fasering!$D$5:$D$9)</f>
        <v>1755.9483397948864</v>
      </c>
      <c r="AT26" s="9">
        <f>($AK$5+(N26+AF26)*12*7.57%)*SUM(Fasering!$D$5:$D$10)</f>
        <v>2270.0133421501605</v>
      </c>
      <c r="AU26" s="87">
        <f>($AK$5+(O26+AG26)*12*7.57%)*SUM(Fasering!$D$5:$D$11)</f>
        <v>2835.6951839447997</v>
      </c>
    </row>
    <row r="27" spans="1:47" x14ac:dyDescent="0.3">
      <c r="A27" s="33">
        <f t="shared" si="7"/>
        <v>15</v>
      </c>
      <c r="B27" s="126">
        <v>28198.52</v>
      </c>
      <c r="C27" s="127"/>
      <c r="D27" s="126">
        <f t="shared" si="0"/>
        <v>35761.363063999997</v>
      </c>
      <c r="E27" s="128">
        <f t="shared" si="1"/>
        <v>886.50103406304913</v>
      </c>
      <c r="F27" s="126">
        <f t="shared" si="2"/>
        <v>2980.1135886666666</v>
      </c>
      <c r="G27" s="128">
        <f t="shared" si="8"/>
        <v>73.875086171920771</v>
      </c>
      <c r="H27" s="64">
        <f>'L4'!$H$10</f>
        <v>1609.3</v>
      </c>
      <c r="I27" s="64">
        <f>GEW!$E$12+($F27-GEW!$E$12)*SUM(Fasering!$D$5)</f>
        <v>1716.7792493333334</v>
      </c>
      <c r="J27" s="64">
        <f>GEW!$E$12+($F27-GEW!$E$12)*SUM(Fasering!$D$5:$D$6)</f>
        <v>2043.431641009181</v>
      </c>
      <c r="K27" s="64">
        <f>GEW!$E$12+($F27-GEW!$E$12)*SUM(Fasering!$D$5:$D$7)</f>
        <v>2230.8522953134566</v>
      </c>
      <c r="L27" s="64">
        <f>GEW!$E$12+($F27-GEW!$E$12)*SUM(Fasering!$D$5:$D$8)</f>
        <v>2418.2729496177321</v>
      </c>
      <c r="M27" s="64">
        <f>GEW!$E$12+($F27-GEW!$E$12)*SUM(Fasering!$D$5:$D$9)</f>
        <v>2605.6936039220082</v>
      </c>
      <c r="N27" s="64">
        <f>GEW!$E$12+($F27-GEW!$E$12)*SUM(Fasering!$D$5:$D$10)</f>
        <v>2792.692934362391</v>
      </c>
      <c r="O27" s="77">
        <f>GEW!$E$12+($F27-GEW!$E$12)*SUM(Fasering!$D$5:$D$11)</f>
        <v>2980.1135886666666</v>
      </c>
      <c r="P27" s="126">
        <f t="shared" si="3"/>
        <v>0</v>
      </c>
      <c r="Q27" s="128">
        <f t="shared" si="4"/>
        <v>0</v>
      </c>
      <c r="R27" s="46">
        <f>$P27*SUM(Fasering!$D$5)</f>
        <v>0</v>
      </c>
      <c r="S27" s="46">
        <f>$P27*SUM(Fasering!$D$5:$D$6)</f>
        <v>0</v>
      </c>
      <c r="T27" s="46">
        <f>$P27*SUM(Fasering!$D$5:$D$7)</f>
        <v>0</v>
      </c>
      <c r="U27" s="46">
        <f>$P27*SUM(Fasering!$D$5:$D$8)</f>
        <v>0</v>
      </c>
      <c r="V27" s="46">
        <f>$P27*SUM(Fasering!$D$5:$D$9)</f>
        <v>0</v>
      </c>
      <c r="W27" s="46">
        <f>$P27*SUM(Fasering!$D$5:$D$10)</f>
        <v>0</v>
      </c>
      <c r="X27" s="76">
        <f>$P27*SUM(Fasering!$D$5:$D$11)</f>
        <v>0</v>
      </c>
      <c r="Y27" s="126">
        <f t="shared" si="5"/>
        <v>0</v>
      </c>
      <c r="Z27" s="128">
        <f t="shared" si="6"/>
        <v>0</v>
      </c>
      <c r="AA27" s="75">
        <f>$Y27*SUM(Fasering!$D$5)</f>
        <v>0</v>
      </c>
      <c r="AB27" s="46">
        <f>$Y27*SUM(Fasering!$D$5:$D$6)</f>
        <v>0</v>
      </c>
      <c r="AC27" s="46">
        <f>$Y27*SUM(Fasering!$D$5:$D$7)</f>
        <v>0</v>
      </c>
      <c r="AD27" s="46">
        <f>$Y27*SUM(Fasering!$D$5:$D$8)</f>
        <v>0</v>
      </c>
      <c r="AE27" s="46">
        <f>$Y27*SUM(Fasering!$D$5:$D$9)</f>
        <v>0</v>
      </c>
      <c r="AF27" s="46">
        <f>$Y27*SUM(Fasering!$D$5:$D$10)</f>
        <v>0</v>
      </c>
      <c r="AG27" s="76">
        <f>$Y27*SUM(Fasering!$D$5:$D$11)</f>
        <v>0</v>
      </c>
      <c r="AH27" s="5">
        <f>($AK$5+(I27+R27)*12*7.57%)*SUM(Fasering!$D$5)</f>
        <v>0</v>
      </c>
      <c r="AI27" s="9">
        <f>($AK$5+(J27+S27)*12*7.57%)*SUM(Fasering!$D$5:$D$6)</f>
        <v>513.20065652355765</v>
      </c>
      <c r="AJ27" s="9">
        <f>($AK$5+(K27+T27)*12*7.57%)*SUM(Fasering!$D$5:$D$7)</f>
        <v>876.9344932011536</v>
      </c>
      <c r="AK27" s="9">
        <f>($AK$5+(L27+U27)*12*7.57%)*SUM(Fasering!$D$5:$D$8)</f>
        <v>1291.1837209582629</v>
      </c>
      <c r="AL27" s="9">
        <f>($AK$5+(M27+V27)*12*7.57%)*SUM(Fasering!$D$5:$D$9)</f>
        <v>1755.9483397948864</v>
      </c>
      <c r="AM27" s="9">
        <f>($AK$5+(N27+W27)*12*7.57%)*SUM(Fasering!$D$5:$D$10)</f>
        <v>2270.0133421501605</v>
      </c>
      <c r="AN27" s="87">
        <f>($AK$5+(O27+X27)*12*7.57%)*SUM(Fasering!$D$5:$D$11)</f>
        <v>2835.6951839447997</v>
      </c>
      <c r="AO27" s="5">
        <f>($AK$5+(I27+AA27)*12*7.57%)*SUM(Fasering!$D$5)</f>
        <v>0</v>
      </c>
      <c r="AP27" s="9">
        <f>($AK$5+(J27+AB27)*12*7.57%)*SUM(Fasering!$D$5:$D$6)</f>
        <v>513.20065652355765</v>
      </c>
      <c r="AQ27" s="9">
        <f>($AK$5+(K27+AC27)*12*7.57%)*SUM(Fasering!$D$5:$D$7)</f>
        <v>876.9344932011536</v>
      </c>
      <c r="AR27" s="9">
        <f>($AK$5+(L27+AD27)*12*7.57%)*SUM(Fasering!$D$5:$D$8)</f>
        <v>1291.1837209582629</v>
      </c>
      <c r="AS27" s="9">
        <f>($AK$5+(M27+AE27)*12*7.57%)*SUM(Fasering!$D$5:$D$9)</f>
        <v>1755.9483397948864</v>
      </c>
      <c r="AT27" s="9">
        <f>($AK$5+(N27+AF27)*12*7.57%)*SUM(Fasering!$D$5:$D$10)</f>
        <v>2270.0133421501605</v>
      </c>
      <c r="AU27" s="87">
        <f>($AK$5+(O27+AG27)*12*7.57%)*SUM(Fasering!$D$5:$D$11)</f>
        <v>2835.6951839447997</v>
      </c>
    </row>
    <row r="28" spans="1:47" x14ac:dyDescent="0.3">
      <c r="A28" s="33">
        <f t="shared" si="7"/>
        <v>16</v>
      </c>
      <c r="B28" s="126">
        <v>29784.880000000001</v>
      </c>
      <c r="C28" s="127"/>
      <c r="D28" s="126">
        <f t="shared" si="0"/>
        <v>37773.184816000001</v>
      </c>
      <c r="E28" s="128">
        <f t="shared" si="1"/>
        <v>936.3727925949247</v>
      </c>
      <c r="F28" s="126">
        <f t="shared" si="2"/>
        <v>3147.7654013333331</v>
      </c>
      <c r="G28" s="128">
        <f t="shared" si="8"/>
        <v>78.031066049577049</v>
      </c>
      <c r="H28" s="64">
        <f>'L4'!$H$10</f>
        <v>1609.3</v>
      </c>
      <c r="I28" s="64">
        <f>GEW!$E$12+($F28-GEW!$E$12)*SUM(Fasering!$D$5)</f>
        <v>1716.7792493333334</v>
      </c>
      <c r="J28" s="64">
        <f>GEW!$E$12+($F28-GEW!$E$12)*SUM(Fasering!$D$5:$D$6)</f>
        <v>2086.7803127513398</v>
      </c>
      <c r="K28" s="64">
        <f>GEW!$E$12+($F28-GEW!$E$12)*SUM(Fasering!$D$5:$D$7)</f>
        <v>2299.0727776658341</v>
      </c>
      <c r="L28" s="64">
        <f>GEW!$E$12+($F28-GEW!$E$12)*SUM(Fasering!$D$5:$D$8)</f>
        <v>2511.3652425803284</v>
      </c>
      <c r="M28" s="64">
        <f>GEW!$E$12+($F28-GEW!$E$12)*SUM(Fasering!$D$5:$D$9)</f>
        <v>2723.6577074948232</v>
      </c>
      <c r="N28" s="64">
        <f>GEW!$E$12+($F28-GEW!$E$12)*SUM(Fasering!$D$5:$D$10)</f>
        <v>2935.4729364188388</v>
      </c>
      <c r="O28" s="77">
        <f>GEW!$E$12+($F28-GEW!$E$12)*SUM(Fasering!$D$5:$D$11)</f>
        <v>3147.7654013333331</v>
      </c>
      <c r="P28" s="126">
        <f t="shared" si="3"/>
        <v>0</v>
      </c>
      <c r="Q28" s="128">
        <f t="shared" si="4"/>
        <v>0</v>
      </c>
      <c r="R28" s="46">
        <f>$P28*SUM(Fasering!$D$5)</f>
        <v>0</v>
      </c>
      <c r="S28" s="46">
        <f>$P28*SUM(Fasering!$D$5:$D$6)</f>
        <v>0</v>
      </c>
      <c r="T28" s="46">
        <f>$P28*SUM(Fasering!$D$5:$D$7)</f>
        <v>0</v>
      </c>
      <c r="U28" s="46">
        <f>$P28*SUM(Fasering!$D$5:$D$8)</f>
        <v>0</v>
      </c>
      <c r="V28" s="46">
        <f>$P28*SUM(Fasering!$D$5:$D$9)</f>
        <v>0</v>
      </c>
      <c r="W28" s="46">
        <f>$P28*SUM(Fasering!$D$5:$D$10)</f>
        <v>0</v>
      </c>
      <c r="X28" s="76">
        <f>$P28*SUM(Fasering!$D$5:$D$11)</f>
        <v>0</v>
      </c>
      <c r="Y28" s="126">
        <f t="shared" si="5"/>
        <v>0</v>
      </c>
      <c r="Z28" s="128">
        <f t="shared" si="6"/>
        <v>0</v>
      </c>
      <c r="AA28" s="75">
        <f>$Y28*SUM(Fasering!$D$5)</f>
        <v>0</v>
      </c>
      <c r="AB28" s="46">
        <f>$Y28*SUM(Fasering!$D$5:$D$6)</f>
        <v>0</v>
      </c>
      <c r="AC28" s="46">
        <f>$Y28*SUM(Fasering!$D$5:$D$7)</f>
        <v>0</v>
      </c>
      <c r="AD28" s="46">
        <f>$Y28*SUM(Fasering!$D$5:$D$8)</f>
        <v>0</v>
      </c>
      <c r="AE28" s="46">
        <f>$Y28*SUM(Fasering!$D$5:$D$9)</f>
        <v>0</v>
      </c>
      <c r="AF28" s="46">
        <f>$Y28*SUM(Fasering!$D$5:$D$10)</f>
        <v>0</v>
      </c>
      <c r="AG28" s="76">
        <f>$Y28*SUM(Fasering!$D$5:$D$11)</f>
        <v>0</v>
      </c>
      <c r="AH28" s="5">
        <f>($AK$5+(I28+R28)*12*7.57%)*SUM(Fasering!$D$5)</f>
        <v>0</v>
      </c>
      <c r="AI28" s="9">
        <f>($AK$5+(J28+S28)*12*7.57%)*SUM(Fasering!$D$5:$D$6)</f>
        <v>523.38236039033063</v>
      </c>
      <c r="AJ28" s="9">
        <f>($AK$5+(K28+T28)*12*7.57%)*SUM(Fasering!$D$5:$D$7)</f>
        <v>902.1517849875645</v>
      </c>
      <c r="AK28" s="9">
        <f>($AK$5+(L28+U28)*12*7.57%)*SUM(Fasering!$D$5:$D$8)</f>
        <v>1338.1402867894872</v>
      </c>
      <c r="AL28" s="9">
        <f>($AK$5+(M28+V28)*12*7.57%)*SUM(Fasering!$D$5:$D$9)</f>
        <v>1831.3478657960984</v>
      </c>
      <c r="AM28" s="9">
        <f>($AK$5+(N28+W28)*12*7.57%)*SUM(Fasering!$D$5:$D$10)</f>
        <v>2380.4729863225025</v>
      </c>
      <c r="AN28" s="87">
        <f>($AK$5+(O28+X28)*12*7.57%)*SUM(Fasering!$D$5:$D$11)</f>
        <v>2987.9900905711997</v>
      </c>
      <c r="AO28" s="5">
        <f>($AK$5+(I28+AA28)*12*7.57%)*SUM(Fasering!$D$5)</f>
        <v>0</v>
      </c>
      <c r="AP28" s="9">
        <f>($AK$5+(J28+AB28)*12*7.57%)*SUM(Fasering!$D$5:$D$6)</f>
        <v>523.38236039033063</v>
      </c>
      <c r="AQ28" s="9">
        <f>($AK$5+(K28+AC28)*12*7.57%)*SUM(Fasering!$D$5:$D$7)</f>
        <v>902.1517849875645</v>
      </c>
      <c r="AR28" s="9">
        <f>($AK$5+(L28+AD28)*12*7.57%)*SUM(Fasering!$D$5:$D$8)</f>
        <v>1338.1402867894872</v>
      </c>
      <c r="AS28" s="9">
        <f>($AK$5+(M28+AE28)*12*7.57%)*SUM(Fasering!$D$5:$D$9)</f>
        <v>1831.3478657960984</v>
      </c>
      <c r="AT28" s="9">
        <f>($AK$5+(N28+AF28)*12*7.57%)*SUM(Fasering!$D$5:$D$10)</f>
        <v>2380.4729863225025</v>
      </c>
      <c r="AU28" s="87">
        <f>($AK$5+(O28+AG28)*12*7.57%)*SUM(Fasering!$D$5:$D$11)</f>
        <v>2987.9900905711997</v>
      </c>
    </row>
    <row r="29" spans="1:47" x14ac:dyDescent="0.3">
      <c r="A29" s="33">
        <f t="shared" si="7"/>
        <v>17</v>
      </c>
      <c r="B29" s="126">
        <v>30437.17</v>
      </c>
      <c r="C29" s="127"/>
      <c r="D29" s="126">
        <f t="shared" si="0"/>
        <v>38600.418994</v>
      </c>
      <c r="E29" s="128">
        <f t="shared" si="1"/>
        <v>956.87939221465592</v>
      </c>
      <c r="F29" s="126">
        <f t="shared" si="2"/>
        <v>3216.7015828333333</v>
      </c>
      <c r="G29" s="128">
        <f t="shared" si="8"/>
        <v>79.739949351221327</v>
      </c>
      <c r="H29" s="64">
        <f>'L4'!$H$10</f>
        <v>1609.3</v>
      </c>
      <c r="I29" s="64">
        <f>GEW!$E$12+($F29-GEW!$E$12)*SUM(Fasering!$D$5)</f>
        <v>1716.7792493333334</v>
      </c>
      <c r="J29" s="64">
        <f>GEW!$E$12+($F29-GEW!$E$12)*SUM(Fasering!$D$5:$D$6)</f>
        <v>2104.6047063887822</v>
      </c>
      <c r="K29" s="64">
        <f>GEW!$E$12+($F29-GEW!$E$12)*SUM(Fasering!$D$5:$D$7)</f>
        <v>2327.1241269394118</v>
      </c>
      <c r="L29" s="64">
        <f>GEW!$E$12+($F29-GEW!$E$12)*SUM(Fasering!$D$5:$D$8)</f>
        <v>2549.6435474900418</v>
      </c>
      <c r="M29" s="64">
        <f>GEW!$E$12+($F29-GEW!$E$12)*SUM(Fasering!$D$5:$D$9)</f>
        <v>2772.1629680406713</v>
      </c>
      <c r="N29" s="64">
        <f>GEW!$E$12+($F29-GEW!$E$12)*SUM(Fasering!$D$5:$D$10)</f>
        <v>2994.1821622827038</v>
      </c>
      <c r="O29" s="77">
        <f>GEW!$E$12+($F29-GEW!$E$12)*SUM(Fasering!$D$5:$D$11)</f>
        <v>3216.7015828333333</v>
      </c>
      <c r="P29" s="126">
        <f t="shared" si="3"/>
        <v>0</v>
      </c>
      <c r="Q29" s="128">
        <f t="shared" si="4"/>
        <v>0</v>
      </c>
      <c r="R29" s="46">
        <f>$P29*SUM(Fasering!$D$5)</f>
        <v>0</v>
      </c>
      <c r="S29" s="46">
        <f>$P29*SUM(Fasering!$D$5:$D$6)</f>
        <v>0</v>
      </c>
      <c r="T29" s="46">
        <f>$P29*SUM(Fasering!$D$5:$D$7)</f>
        <v>0</v>
      </c>
      <c r="U29" s="46">
        <f>$P29*SUM(Fasering!$D$5:$D$8)</f>
        <v>0</v>
      </c>
      <c r="V29" s="46">
        <f>$P29*SUM(Fasering!$D$5:$D$9)</f>
        <v>0</v>
      </c>
      <c r="W29" s="46">
        <f>$P29*SUM(Fasering!$D$5:$D$10)</f>
        <v>0</v>
      </c>
      <c r="X29" s="76">
        <f>$P29*SUM(Fasering!$D$5:$D$11)</f>
        <v>0</v>
      </c>
      <c r="Y29" s="126">
        <f t="shared" si="5"/>
        <v>0</v>
      </c>
      <c r="Z29" s="128">
        <f t="shared" si="6"/>
        <v>0</v>
      </c>
      <c r="AA29" s="75">
        <f>$Y29*SUM(Fasering!$D$5)</f>
        <v>0</v>
      </c>
      <c r="AB29" s="46">
        <f>$Y29*SUM(Fasering!$D$5:$D$6)</f>
        <v>0</v>
      </c>
      <c r="AC29" s="46">
        <f>$Y29*SUM(Fasering!$D$5:$D$7)</f>
        <v>0</v>
      </c>
      <c r="AD29" s="46">
        <f>$Y29*SUM(Fasering!$D$5:$D$8)</f>
        <v>0</v>
      </c>
      <c r="AE29" s="46">
        <f>$Y29*SUM(Fasering!$D$5:$D$9)</f>
        <v>0</v>
      </c>
      <c r="AF29" s="46">
        <f>$Y29*SUM(Fasering!$D$5:$D$10)</f>
        <v>0</v>
      </c>
      <c r="AG29" s="76">
        <f>$Y29*SUM(Fasering!$D$5:$D$11)</f>
        <v>0</v>
      </c>
      <c r="AH29" s="5">
        <f>($AK$5+(I29+R29)*12*7.57%)*SUM(Fasering!$D$5)</f>
        <v>0</v>
      </c>
      <c r="AI29" s="9">
        <f>($AK$5+(J29+S29)*12*7.57%)*SUM(Fasering!$D$5:$D$6)</f>
        <v>527.56894074741069</v>
      </c>
      <c r="AJ29" s="9">
        <f>($AK$5+(K29+T29)*12*7.57%)*SUM(Fasering!$D$5:$D$7)</f>
        <v>912.52079785939554</v>
      </c>
      <c r="AK29" s="9">
        <f>($AK$5+(L29+U29)*12*7.57%)*SUM(Fasering!$D$5:$D$8)</f>
        <v>1357.4481981879399</v>
      </c>
      <c r="AL29" s="9">
        <f>($AK$5+(M29+V29)*12*7.57%)*SUM(Fasering!$D$5:$D$9)</f>
        <v>1862.3511417330428</v>
      </c>
      <c r="AM29" s="9">
        <f>($AK$5+(N29+W29)*12*7.57%)*SUM(Fasering!$D$5:$D$10)</f>
        <v>2425.8925136033067</v>
      </c>
      <c r="AN29" s="87">
        <f>($AK$5+(O29+X29)*12*7.57%)*SUM(Fasering!$D$5:$D$11)</f>
        <v>3050.6117178457998</v>
      </c>
      <c r="AO29" s="5">
        <f>($AK$5+(I29+AA29)*12*7.57%)*SUM(Fasering!$D$5)</f>
        <v>0</v>
      </c>
      <c r="AP29" s="9">
        <f>($AK$5+(J29+AB29)*12*7.57%)*SUM(Fasering!$D$5:$D$6)</f>
        <v>527.56894074741069</v>
      </c>
      <c r="AQ29" s="9">
        <f>($AK$5+(K29+AC29)*12*7.57%)*SUM(Fasering!$D$5:$D$7)</f>
        <v>912.52079785939554</v>
      </c>
      <c r="AR29" s="9">
        <f>($AK$5+(L29+AD29)*12*7.57%)*SUM(Fasering!$D$5:$D$8)</f>
        <v>1357.4481981879399</v>
      </c>
      <c r="AS29" s="9">
        <f>($AK$5+(M29+AE29)*12*7.57%)*SUM(Fasering!$D$5:$D$9)</f>
        <v>1862.3511417330428</v>
      </c>
      <c r="AT29" s="9">
        <f>($AK$5+(N29+AF29)*12*7.57%)*SUM(Fasering!$D$5:$D$10)</f>
        <v>2425.8925136033067</v>
      </c>
      <c r="AU29" s="87">
        <f>($AK$5+(O29+AG29)*12*7.57%)*SUM(Fasering!$D$5:$D$11)</f>
        <v>3050.6117178457998</v>
      </c>
    </row>
    <row r="30" spans="1:47" x14ac:dyDescent="0.3">
      <c r="A30" s="33">
        <f t="shared" si="7"/>
        <v>18</v>
      </c>
      <c r="B30" s="126">
        <v>31371.14</v>
      </c>
      <c r="C30" s="127"/>
      <c r="D30" s="126">
        <f t="shared" si="0"/>
        <v>39784.879747999999</v>
      </c>
      <c r="E30" s="128">
        <f t="shared" si="1"/>
        <v>986.24140734111882</v>
      </c>
      <c r="F30" s="126">
        <f t="shared" si="2"/>
        <v>3315.4066456666669</v>
      </c>
      <c r="G30" s="128">
        <f t="shared" si="8"/>
        <v>82.186783945093239</v>
      </c>
      <c r="H30" s="64">
        <f>'L4'!$H$10</f>
        <v>1609.3</v>
      </c>
      <c r="I30" s="64">
        <f>GEW!$E$12+($F30-GEW!$E$12)*SUM(Fasering!$D$5)</f>
        <v>1716.7792493333334</v>
      </c>
      <c r="J30" s="64">
        <f>GEW!$E$12+($F30-GEW!$E$12)*SUM(Fasering!$D$5:$D$6)</f>
        <v>2130.1262519062084</v>
      </c>
      <c r="K30" s="64">
        <f>GEW!$E$12+($F30-GEW!$E$12)*SUM(Fasering!$D$5:$D$7)</f>
        <v>2367.288959576802</v>
      </c>
      <c r="L30" s="64">
        <f>GEW!$E$12+($F30-GEW!$E$12)*SUM(Fasering!$D$5:$D$8)</f>
        <v>2604.4516672473956</v>
      </c>
      <c r="M30" s="64">
        <f>GEW!$E$12+($F30-GEW!$E$12)*SUM(Fasering!$D$5:$D$9)</f>
        <v>2841.6143749179892</v>
      </c>
      <c r="N30" s="64">
        <f>GEW!$E$12+($F30-GEW!$E$12)*SUM(Fasering!$D$5:$D$10)</f>
        <v>3078.2439379960733</v>
      </c>
      <c r="O30" s="77">
        <f>GEW!$E$12+($F30-GEW!$E$12)*SUM(Fasering!$D$5:$D$11)</f>
        <v>3315.4066456666669</v>
      </c>
      <c r="P30" s="126">
        <f t="shared" si="3"/>
        <v>0</v>
      </c>
      <c r="Q30" s="128">
        <f t="shared" si="4"/>
        <v>0</v>
      </c>
      <c r="R30" s="46">
        <f>$P30*SUM(Fasering!$D$5)</f>
        <v>0</v>
      </c>
      <c r="S30" s="46">
        <f>$P30*SUM(Fasering!$D$5:$D$6)</f>
        <v>0</v>
      </c>
      <c r="T30" s="46">
        <f>$P30*SUM(Fasering!$D$5:$D$7)</f>
        <v>0</v>
      </c>
      <c r="U30" s="46">
        <f>$P30*SUM(Fasering!$D$5:$D$8)</f>
        <v>0</v>
      </c>
      <c r="V30" s="46">
        <f>$P30*SUM(Fasering!$D$5:$D$9)</f>
        <v>0</v>
      </c>
      <c r="W30" s="46">
        <f>$P30*SUM(Fasering!$D$5:$D$10)</f>
        <v>0</v>
      </c>
      <c r="X30" s="76">
        <f>$P30*SUM(Fasering!$D$5:$D$11)</f>
        <v>0</v>
      </c>
      <c r="Y30" s="126">
        <f t="shared" si="5"/>
        <v>0</v>
      </c>
      <c r="Z30" s="128">
        <f t="shared" si="6"/>
        <v>0</v>
      </c>
      <c r="AA30" s="75">
        <f>$Y30*SUM(Fasering!$D$5)</f>
        <v>0</v>
      </c>
      <c r="AB30" s="46">
        <f>$Y30*SUM(Fasering!$D$5:$D$6)</f>
        <v>0</v>
      </c>
      <c r="AC30" s="46">
        <f>$Y30*SUM(Fasering!$D$5:$D$7)</f>
        <v>0</v>
      </c>
      <c r="AD30" s="46">
        <f>$Y30*SUM(Fasering!$D$5:$D$8)</f>
        <v>0</v>
      </c>
      <c r="AE30" s="46">
        <f>$Y30*SUM(Fasering!$D$5:$D$9)</f>
        <v>0</v>
      </c>
      <c r="AF30" s="46">
        <f>$Y30*SUM(Fasering!$D$5:$D$10)</f>
        <v>0</v>
      </c>
      <c r="AG30" s="76">
        <f>$Y30*SUM(Fasering!$D$5:$D$11)</f>
        <v>0</v>
      </c>
      <c r="AH30" s="5">
        <f>($AK$5+(I30+R30)*12*7.57%)*SUM(Fasering!$D$5)</f>
        <v>0</v>
      </c>
      <c r="AI30" s="9">
        <f>($AK$5+(J30+S30)*12*7.57%)*SUM(Fasering!$D$5:$D$6)</f>
        <v>533.5634224290277</v>
      </c>
      <c r="AJ30" s="9">
        <f>($AK$5+(K30+T30)*12*7.57%)*SUM(Fasering!$D$5:$D$7)</f>
        <v>927.36748714162309</v>
      </c>
      <c r="AK30" s="9">
        <f>($AK$5+(L30+U30)*12*7.57%)*SUM(Fasering!$D$5:$D$8)</f>
        <v>1385.0938926011802</v>
      </c>
      <c r="AL30" s="9">
        <f>($AK$5+(M30+V30)*12*7.57%)*SUM(Fasering!$D$5:$D$9)</f>
        <v>1906.7426388076988</v>
      </c>
      <c r="AM30" s="9">
        <f>($AK$5+(N30+W30)*12*7.57%)*SUM(Fasering!$D$5:$D$10)</f>
        <v>2490.9256674067578</v>
      </c>
      <c r="AN30" s="87">
        <f>($AK$5+(O30+X30)*12*7.57%)*SUM(Fasering!$D$5:$D$11)</f>
        <v>3140.2753969236005</v>
      </c>
      <c r="AO30" s="5">
        <f>($AK$5+(I30+AA30)*12*7.57%)*SUM(Fasering!$D$5)</f>
        <v>0</v>
      </c>
      <c r="AP30" s="9">
        <f>($AK$5+(J30+AB30)*12*7.57%)*SUM(Fasering!$D$5:$D$6)</f>
        <v>533.5634224290277</v>
      </c>
      <c r="AQ30" s="9">
        <f>($AK$5+(K30+AC30)*12*7.57%)*SUM(Fasering!$D$5:$D$7)</f>
        <v>927.36748714162309</v>
      </c>
      <c r="AR30" s="9">
        <f>($AK$5+(L30+AD30)*12*7.57%)*SUM(Fasering!$D$5:$D$8)</f>
        <v>1385.0938926011802</v>
      </c>
      <c r="AS30" s="9">
        <f>($AK$5+(M30+AE30)*12*7.57%)*SUM(Fasering!$D$5:$D$9)</f>
        <v>1906.7426388076988</v>
      </c>
      <c r="AT30" s="9">
        <f>($AK$5+(N30+AF30)*12*7.57%)*SUM(Fasering!$D$5:$D$10)</f>
        <v>2490.9256674067578</v>
      </c>
      <c r="AU30" s="87">
        <f>($AK$5+(O30+AG30)*12*7.57%)*SUM(Fasering!$D$5:$D$11)</f>
        <v>3140.2753969236005</v>
      </c>
    </row>
    <row r="31" spans="1:47" x14ac:dyDescent="0.3">
      <c r="A31" s="33">
        <f t="shared" si="7"/>
        <v>19</v>
      </c>
      <c r="B31" s="126">
        <v>32023.43</v>
      </c>
      <c r="C31" s="127"/>
      <c r="D31" s="126">
        <f t="shared" si="0"/>
        <v>40612.113925999998</v>
      </c>
      <c r="E31" s="128">
        <f t="shared" si="1"/>
        <v>1006.7480069608501</v>
      </c>
      <c r="F31" s="126">
        <f t="shared" si="2"/>
        <v>3384.3428271666667</v>
      </c>
      <c r="G31" s="128">
        <f t="shared" si="8"/>
        <v>83.895667246737517</v>
      </c>
      <c r="H31" s="64">
        <f>'L4'!$H$10</f>
        <v>1609.3</v>
      </c>
      <c r="I31" s="64">
        <f>GEW!$E$12+($F31-GEW!$E$12)*SUM(Fasering!$D$5)</f>
        <v>1716.7792493333334</v>
      </c>
      <c r="J31" s="64">
        <f>GEW!$E$12+($F31-GEW!$E$12)*SUM(Fasering!$D$5:$D$6)</f>
        <v>2147.9506455436504</v>
      </c>
      <c r="K31" s="64">
        <f>GEW!$E$12+($F31-GEW!$E$12)*SUM(Fasering!$D$5:$D$7)</f>
        <v>2395.3403088503796</v>
      </c>
      <c r="L31" s="64">
        <f>GEW!$E$12+($F31-GEW!$E$12)*SUM(Fasering!$D$5:$D$8)</f>
        <v>2642.7299721571085</v>
      </c>
      <c r="M31" s="64">
        <f>GEW!$E$12+($F31-GEW!$E$12)*SUM(Fasering!$D$5:$D$9)</f>
        <v>2890.1196354638378</v>
      </c>
      <c r="N31" s="64">
        <f>GEW!$E$12+($F31-GEW!$E$12)*SUM(Fasering!$D$5:$D$10)</f>
        <v>3136.9531638599378</v>
      </c>
      <c r="O31" s="77">
        <f>GEW!$E$12+($F31-GEW!$E$12)*SUM(Fasering!$D$5:$D$11)</f>
        <v>3384.3428271666667</v>
      </c>
      <c r="P31" s="126">
        <f t="shared" si="3"/>
        <v>0</v>
      </c>
      <c r="Q31" s="128">
        <f t="shared" si="4"/>
        <v>0</v>
      </c>
      <c r="R31" s="46">
        <f>$P31*SUM(Fasering!$D$5)</f>
        <v>0</v>
      </c>
      <c r="S31" s="46">
        <f>$P31*SUM(Fasering!$D$5:$D$6)</f>
        <v>0</v>
      </c>
      <c r="T31" s="46">
        <f>$P31*SUM(Fasering!$D$5:$D$7)</f>
        <v>0</v>
      </c>
      <c r="U31" s="46">
        <f>$P31*SUM(Fasering!$D$5:$D$8)</f>
        <v>0</v>
      </c>
      <c r="V31" s="46">
        <f>$P31*SUM(Fasering!$D$5:$D$9)</f>
        <v>0</v>
      </c>
      <c r="W31" s="46">
        <f>$P31*SUM(Fasering!$D$5:$D$10)</f>
        <v>0</v>
      </c>
      <c r="X31" s="76">
        <f>$P31*SUM(Fasering!$D$5:$D$11)</f>
        <v>0</v>
      </c>
      <c r="Y31" s="126">
        <f t="shared" si="5"/>
        <v>0</v>
      </c>
      <c r="Z31" s="128">
        <f t="shared" si="6"/>
        <v>0</v>
      </c>
      <c r="AA31" s="75">
        <f>$Y31*SUM(Fasering!$D$5)</f>
        <v>0</v>
      </c>
      <c r="AB31" s="46">
        <f>$Y31*SUM(Fasering!$D$5:$D$6)</f>
        <v>0</v>
      </c>
      <c r="AC31" s="46">
        <f>$Y31*SUM(Fasering!$D$5:$D$7)</f>
        <v>0</v>
      </c>
      <c r="AD31" s="46">
        <f>$Y31*SUM(Fasering!$D$5:$D$8)</f>
        <v>0</v>
      </c>
      <c r="AE31" s="46">
        <f>$Y31*SUM(Fasering!$D$5:$D$9)</f>
        <v>0</v>
      </c>
      <c r="AF31" s="46">
        <f>$Y31*SUM(Fasering!$D$5:$D$10)</f>
        <v>0</v>
      </c>
      <c r="AG31" s="76">
        <f>$Y31*SUM(Fasering!$D$5:$D$11)</f>
        <v>0</v>
      </c>
      <c r="AH31" s="5">
        <f>($AK$5+(I31+R31)*12*7.57%)*SUM(Fasering!$D$5)</f>
        <v>0</v>
      </c>
      <c r="AI31" s="9">
        <f>($AK$5+(J31+S31)*12*7.57%)*SUM(Fasering!$D$5:$D$6)</f>
        <v>537.75000278610753</v>
      </c>
      <c r="AJ31" s="9">
        <f>($AK$5+(K31+T31)*12*7.57%)*SUM(Fasering!$D$5:$D$7)</f>
        <v>937.73650001345413</v>
      </c>
      <c r="AK31" s="9">
        <f>($AK$5+(L31+U31)*12*7.57%)*SUM(Fasering!$D$5:$D$8)</f>
        <v>1404.4018039996326</v>
      </c>
      <c r="AL31" s="9">
        <f>($AK$5+(M31+V31)*12*7.57%)*SUM(Fasering!$D$5:$D$9)</f>
        <v>1937.7459147446434</v>
      </c>
      <c r="AM31" s="9">
        <f>($AK$5+(N31+W31)*12*7.57%)*SUM(Fasering!$D$5:$D$10)</f>
        <v>2536.3451946875621</v>
      </c>
      <c r="AN31" s="87">
        <f>($AK$5+(O31+X31)*12*7.57%)*SUM(Fasering!$D$5:$D$11)</f>
        <v>3202.8970241982001</v>
      </c>
      <c r="AO31" s="5">
        <f>($AK$5+(I31+AA31)*12*7.57%)*SUM(Fasering!$D$5)</f>
        <v>0</v>
      </c>
      <c r="AP31" s="9">
        <f>($AK$5+(J31+AB31)*12*7.57%)*SUM(Fasering!$D$5:$D$6)</f>
        <v>537.75000278610753</v>
      </c>
      <c r="AQ31" s="9">
        <f>($AK$5+(K31+AC31)*12*7.57%)*SUM(Fasering!$D$5:$D$7)</f>
        <v>937.73650001345413</v>
      </c>
      <c r="AR31" s="9">
        <f>($AK$5+(L31+AD31)*12*7.57%)*SUM(Fasering!$D$5:$D$8)</f>
        <v>1404.4018039996326</v>
      </c>
      <c r="AS31" s="9">
        <f>($AK$5+(M31+AE31)*12*7.57%)*SUM(Fasering!$D$5:$D$9)</f>
        <v>1937.7459147446434</v>
      </c>
      <c r="AT31" s="9">
        <f>($AK$5+(N31+AF31)*12*7.57%)*SUM(Fasering!$D$5:$D$10)</f>
        <v>2536.3451946875621</v>
      </c>
      <c r="AU31" s="87">
        <f>($AK$5+(O31+AG31)*12*7.57%)*SUM(Fasering!$D$5:$D$11)</f>
        <v>3202.8970241982001</v>
      </c>
    </row>
    <row r="32" spans="1:47" x14ac:dyDescent="0.3">
      <c r="A32" s="33">
        <f t="shared" si="7"/>
        <v>20</v>
      </c>
      <c r="B32" s="126">
        <v>32023.43</v>
      </c>
      <c r="C32" s="127"/>
      <c r="D32" s="126">
        <f t="shared" si="0"/>
        <v>40612.113925999998</v>
      </c>
      <c r="E32" s="128">
        <f t="shared" si="1"/>
        <v>1006.7480069608501</v>
      </c>
      <c r="F32" s="126">
        <f t="shared" si="2"/>
        <v>3384.3428271666667</v>
      </c>
      <c r="G32" s="128">
        <f t="shared" si="8"/>
        <v>83.895667246737517</v>
      </c>
      <c r="H32" s="64">
        <f>'L4'!$H$10</f>
        <v>1609.3</v>
      </c>
      <c r="I32" s="64">
        <f>GEW!$E$12+($F32-GEW!$E$12)*SUM(Fasering!$D$5)</f>
        <v>1716.7792493333334</v>
      </c>
      <c r="J32" s="64">
        <f>GEW!$E$12+($F32-GEW!$E$12)*SUM(Fasering!$D$5:$D$6)</f>
        <v>2147.9506455436504</v>
      </c>
      <c r="K32" s="64">
        <f>GEW!$E$12+($F32-GEW!$E$12)*SUM(Fasering!$D$5:$D$7)</f>
        <v>2395.3403088503796</v>
      </c>
      <c r="L32" s="64">
        <f>GEW!$E$12+($F32-GEW!$E$12)*SUM(Fasering!$D$5:$D$8)</f>
        <v>2642.7299721571085</v>
      </c>
      <c r="M32" s="64">
        <f>GEW!$E$12+($F32-GEW!$E$12)*SUM(Fasering!$D$5:$D$9)</f>
        <v>2890.1196354638378</v>
      </c>
      <c r="N32" s="64">
        <f>GEW!$E$12+($F32-GEW!$E$12)*SUM(Fasering!$D$5:$D$10)</f>
        <v>3136.9531638599378</v>
      </c>
      <c r="O32" s="77">
        <f>GEW!$E$12+($F32-GEW!$E$12)*SUM(Fasering!$D$5:$D$11)</f>
        <v>3384.3428271666667</v>
      </c>
      <c r="P32" s="126">
        <f t="shared" si="3"/>
        <v>0</v>
      </c>
      <c r="Q32" s="128">
        <f t="shared" si="4"/>
        <v>0</v>
      </c>
      <c r="R32" s="46">
        <f>$P32*SUM(Fasering!$D$5)</f>
        <v>0</v>
      </c>
      <c r="S32" s="46">
        <f>$P32*SUM(Fasering!$D$5:$D$6)</f>
        <v>0</v>
      </c>
      <c r="T32" s="46">
        <f>$P32*SUM(Fasering!$D$5:$D$7)</f>
        <v>0</v>
      </c>
      <c r="U32" s="46">
        <f>$P32*SUM(Fasering!$D$5:$D$8)</f>
        <v>0</v>
      </c>
      <c r="V32" s="46">
        <f>$P32*SUM(Fasering!$D$5:$D$9)</f>
        <v>0</v>
      </c>
      <c r="W32" s="46">
        <f>$P32*SUM(Fasering!$D$5:$D$10)</f>
        <v>0</v>
      </c>
      <c r="X32" s="76">
        <f>$P32*SUM(Fasering!$D$5:$D$11)</f>
        <v>0</v>
      </c>
      <c r="Y32" s="126">
        <f t="shared" si="5"/>
        <v>0</v>
      </c>
      <c r="Z32" s="128">
        <f t="shared" si="6"/>
        <v>0</v>
      </c>
      <c r="AA32" s="75">
        <f>$Y32*SUM(Fasering!$D$5)</f>
        <v>0</v>
      </c>
      <c r="AB32" s="46">
        <f>$Y32*SUM(Fasering!$D$5:$D$6)</f>
        <v>0</v>
      </c>
      <c r="AC32" s="46">
        <f>$Y32*SUM(Fasering!$D$5:$D$7)</f>
        <v>0</v>
      </c>
      <c r="AD32" s="46">
        <f>$Y32*SUM(Fasering!$D$5:$D$8)</f>
        <v>0</v>
      </c>
      <c r="AE32" s="46">
        <f>$Y32*SUM(Fasering!$D$5:$D$9)</f>
        <v>0</v>
      </c>
      <c r="AF32" s="46">
        <f>$Y32*SUM(Fasering!$D$5:$D$10)</f>
        <v>0</v>
      </c>
      <c r="AG32" s="76">
        <f>$Y32*SUM(Fasering!$D$5:$D$11)</f>
        <v>0</v>
      </c>
      <c r="AH32" s="5">
        <f>($AK$5+(I32+R32)*12*7.57%)*SUM(Fasering!$D$5)</f>
        <v>0</v>
      </c>
      <c r="AI32" s="9">
        <f>($AK$5+(J32+S32)*12*7.57%)*SUM(Fasering!$D$5:$D$6)</f>
        <v>537.75000278610753</v>
      </c>
      <c r="AJ32" s="9">
        <f>($AK$5+(K32+T32)*12*7.57%)*SUM(Fasering!$D$5:$D$7)</f>
        <v>937.73650001345413</v>
      </c>
      <c r="AK32" s="9">
        <f>($AK$5+(L32+U32)*12*7.57%)*SUM(Fasering!$D$5:$D$8)</f>
        <v>1404.4018039996326</v>
      </c>
      <c r="AL32" s="9">
        <f>($AK$5+(M32+V32)*12*7.57%)*SUM(Fasering!$D$5:$D$9)</f>
        <v>1937.7459147446434</v>
      </c>
      <c r="AM32" s="9">
        <f>($AK$5+(N32+W32)*12*7.57%)*SUM(Fasering!$D$5:$D$10)</f>
        <v>2536.3451946875621</v>
      </c>
      <c r="AN32" s="87">
        <f>($AK$5+(O32+X32)*12*7.57%)*SUM(Fasering!$D$5:$D$11)</f>
        <v>3202.8970241982001</v>
      </c>
      <c r="AO32" s="5">
        <f>($AK$5+(I32+AA32)*12*7.57%)*SUM(Fasering!$D$5)</f>
        <v>0</v>
      </c>
      <c r="AP32" s="9">
        <f>($AK$5+(J32+AB32)*12*7.57%)*SUM(Fasering!$D$5:$D$6)</f>
        <v>537.75000278610753</v>
      </c>
      <c r="AQ32" s="9">
        <f>($AK$5+(K32+AC32)*12*7.57%)*SUM(Fasering!$D$5:$D$7)</f>
        <v>937.73650001345413</v>
      </c>
      <c r="AR32" s="9">
        <f>($AK$5+(L32+AD32)*12*7.57%)*SUM(Fasering!$D$5:$D$8)</f>
        <v>1404.4018039996326</v>
      </c>
      <c r="AS32" s="9">
        <f>($AK$5+(M32+AE32)*12*7.57%)*SUM(Fasering!$D$5:$D$9)</f>
        <v>1937.7459147446434</v>
      </c>
      <c r="AT32" s="9">
        <f>($AK$5+(N32+AF32)*12*7.57%)*SUM(Fasering!$D$5:$D$10)</f>
        <v>2536.3451946875621</v>
      </c>
      <c r="AU32" s="87">
        <f>($AK$5+(O32+AG32)*12*7.57%)*SUM(Fasering!$D$5:$D$11)</f>
        <v>3202.8970241982001</v>
      </c>
    </row>
    <row r="33" spans="1:47" x14ac:dyDescent="0.3">
      <c r="A33" s="33">
        <f t="shared" si="7"/>
        <v>21</v>
      </c>
      <c r="B33" s="126">
        <v>32675.72</v>
      </c>
      <c r="C33" s="127"/>
      <c r="D33" s="126">
        <f t="shared" si="0"/>
        <v>41439.348104000004</v>
      </c>
      <c r="E33" s="128">
        <f t="shared" si="1"/>
        <v>1027.2546065805816</v>
      </c>
      <c r="F33" s="126">
        <f t="shared" si="2"/>
        <v>3453.2790086666669</v>
      </c>
      <c r="G33" s="128">
        <f t="shared" si="8"/>
        <v>85.604550548381795</v>
      </c>
      <c r="H33" s="64">
        <f>'L4'!$H$10</f>
        <v>1609.3</v>
      </c>
      <c r="I33" s="64">
        <f>GEW!$E$12+($F33-GEW!$E$12)*SUM(Fasering!$D$5)</f>
        <v>1716.7792493333334</v>
      </c>
      <c r="J33" s="64">
        <f>GEW!$E$12+($F33-GEW!$E$12)*SUM(Fasering!$D$5:$D$6)</f>
        <v>2165.7750391810928</v>
      </c>
      <c r="K33" s="64">
        <f>GEW!$E$12+($F33-GEW!$E$12)*SUM(Fasering!$D$5:$D$7)</f>
        <v>2423.3916581239573</v>
      </c>
      <c r="L33" s="64">
        <f>GEW!$E$12+($F33-GEW!$E$12)*SUM(Fasering!$D$5:$D$8)</f>
        <v>2681.0082770668214</v>
      </c>
      <c r="M33" s="64">
        <f>GEW!$E$12+($F33-GEW!$E$12)*SUM(Fasering!$D$5:$D$9)</f>
        <v>2938.6248960096855</v>
      </c>
      <c r="N33" s="64">
        <f>GEW!$E$12+($F33-GEW!$E$12)*SUM(Fasering!$D$5:$D$10)</f>
        <v>3195.6623897238028</v>
      </c>
      <c r="O33" s="77">
        <f>GEW!$E$12+($F33-GEW!$E$12)*SUM(Fasering!$D$5:$D$11)</f>
        <v>3453.2790086666669</v>
      </c>
      <c r="P33" s="126">
        <f t="shared" si="3"/>
        <v>0</v>
      </c>
      <c r="Q33" s="128">
        <f t="shared" si="4"/>
        <v>0</v>
      </c>
      <c r="R33" s="46">
        <f>$P33*SUM(Fasering!$D$5)</f>
        <v>0</v>
      </c>
      <c r="S33" s="46">
        <f>$P33*SUM(Fasering!$D$5:$D$6)</f>
        <v>0</v>
      </c>
      <c r="T33" s="46">
        <f>$P33*SUM(Fasering!$D$5:$D$7)</f>
        <v>0</v>
      </c>
      <c r="U33" s="46">
        <f>$P33*SUM(Fasering!$D$5:$D$8)</f>
        <v>0</v>
      </c>
      <c r="V33" s="46">
        <f>$P33*SUM(Fasering!$D$5:$D$9)</f>
        <v>0</v>
      </c>
      <c r="W33" s="46">
        <f>$P33*SUM(Fasering!$D$5:$D$10)</f>
        <v>0</v>
      </c>
      <c r="X33" s="76">
        <f>$P33*SUM(Fasering!$D$5:$D$11)</f>
        <v>0</v>
      </c>
      <c r="Y33" s="126">
        <f t="shared" si="5"/>
        <v>0</v>
      </c>
      <c r="Z33" s="128">
        <f t="shared" si="6"/>
        <v>0</v>
      </c>
      <c r="AA33" s="75">
        <f>$Y33*SUM(Fasering!$D$5)</f>
        <v>0</v>
      </c>
      <c r="AB33" s="46">
        <f>$Y33*SUM(Fasering!$D$5:$D$6)</f>
        <v>0</v>
      </c>
      <c r="AC33" s="46">
        <f>$Y33*SUM(Fasering!$D$5:$D$7)</f>
        <v>0</v>
      </c>
      <c r="AD33" s="46">
        <f>$Y33*SUM(Fasering!$D$5:$D$8)</f>
        <v>0</v>
      </c>
      <c r="AE33" s="46">
        <f>$Y33*SUM(Fasering!$D$5:$D$9)</f>
        <v>0</v>
      </c>
      <c r="AF33" s="46">
        <f>$Y33*SUM(Fasering!$D$5:$D$10)</f>
        <v>0</v>
      </c>
      <c r="AG33" s="76">
        <f>$Y33*SUM(Fasering!$D$5:$D$11)</f>
        <v>0</v>
      </c>
      <c r="AH33" s="5">
        <f>($AK$5+(I33+R33)*12*7.57%)*SUM(Fasering!$D$5)</f>
        <v>0</v>
      </c>
      <c r="AI33" s="9">
        <f>($AK$5+(J33+S33)*12*7.57%)*SUM(Fasering!$D$5:$D$6)</f>
        <v>541.93658314318759</v>
      </c>
      <c r="AJ33" s="9">
        <f>($AK$5+(K33+T33)*12*7.57%)*SUM(Fasering!$D$5:$D$7)</f>
        <v>948.10551288528541</v>
      </c>
      <c r="AK33" s="9">
        <f>($AK$5+(L33+U33)*12*7.57%)*SUM(Fasering!$D$5:$D$8)</f>
        <v>1423.7097153980853</v>
      </c>
      <c r="AL33" s="9">
        <f>($AK$5+(M33+V33)*12*7.57%)*SUM(Fasering!$D$5:$D$9)</f>
        <v>1968.7491906815872</v>
      </c>
      <c r="AM33" s="9">
        <f>($AK$5+(N33+W33)*12*7.57%)*SUM(Fasering!$D$5:$D$10)</f>
        <v>2581.7647219683672</v>
      </c>
      <c r="AN33" s="87">
        <f>($AK$5+(O33+X33)*12*7.57%)*SUM(Fasering!$D$5:$D$11)</f>
        <v>3265.5186514728002</v>
      </c>
      <c r="AO33" s="5">
        <f>($AK$5+(I33+AA33)*12*7.57%)*SUM(Fasering!$D$5)</f>
        <v>0</v>
      </c>
      <c r="AP33" s="9">
        <f>($AK$5+(J33+AB33)*12*7.57%)*SUM(Fasering!$D$5:$D$6)</f>
        <v>541.93658314318759</v>
      </c>
      <c r="AQ33" s="9">
        <f>($AK$5+(K33+AC33)*12*7.57%)*SUM(Fasering!$D$5:$D$7)</f>
        <v>948.10551288528541</v>
      </c>
      <c r="AR33" s="9">
        <f>($AK$5+(L33+AD33)*12*7.57%)*SUM(Fasering!$D$5:$D$8)</f>
        <v>1423.7097153980853</v>
      </c>
      <c r="AS33" s="9">
        <f>($AK$5+(M33+AE33)*12*7.57%)*SUM(Fasering!$D$5:$D$9)</f>
        <v>1968.7491906815872</v>
      </c>
      <c r="AT33" s="9">
        <f>($AK$5+(N33+AF33)*12*7.57%)*SUM(Fasering!$D$5:$D$10)</f>
        <v>2581.7647219683672</v>
      </c>
      <c r="AU33" s="87">
        <f>($AK$5+(O33+AG33)*12*7.57%)*SUM(Fasering!$D$5:$D$11)</f>
        <v>3265.5186514728002</v>
      </c>
    </row>
    <row r="34" spans="1:47" x14ac:dyDescent="0.3">
      <c r="A34" s="33">
        <f t="shared" si="7"/>
        <v>22</v>
      </c>
      <c r="B34" s="126">
        <v>32726.81</v>
      </c>
      <c r="C34" s="127"/>
      <c r="D34" s="126">
        <f t="shared" si="0"/>
        <v>41504.140442000004</v>
      </c>
      <c r="E34" s="128">
        <f t="shared" si="1"/>
        <v>1028.8607666850935</v>
      </c>
      <c r="F34" s="126">
        <f t="shared" si="2"/>
        <v>3458.6783701666668</v>
      </c>
      <c r="G34" s="128">
        <f t="shared" si="8"/>
        <v>85.738397223757786</v>
      </c>
      <c r="H34" s="64">
        <f>'L4'!$H$10</f>
        <v>1609.3</v>
      </c>
      <c r="I34" s="64">
        <f>GEW!$E$12+($F34-GEW!$E$12)*SUM(Fasering!$D$5)</f>
        <v>1716.7792493333334</v>
      </c>
      <c r="J34" s="64">
        <f>GEW!$E$12+($F34-GEW!$E$12)*SUM(Fasering!$D$5:$D$6)</f>
        <v>2167.171118027828</v>
      </c>
      <c r="K34" s="64">
        <f>GEW!$E$12+($F34-GEW!$E$12)*SUM(Fasering!$D$5:$D$7)</f>
        <v>2425.5887536403488</v>
      </c>
      <c r="L34" s="64">
        <f>GEW!$E$12+($F34-GEW!$E$12)*SUM(Fasering!$D$5:$D$8)</f>
        <v>2684.0063892528692</v>
      </c>
      <c r="M34" s="64">
        <f>GEW!$E$12+($F34-GEW!$E$12)*SUM(Fasering!$D$5:$D$9)</f>
        <v>2942.42402486539</v>
      </c>
      <c r="N34" s="64">
        <f>GEW!$E$12+($F34-GEW!$E$12)*SUM(Fasering!$D$5:$D$10)</f>
        <v>3200.2607345541464</v>
      </c>
      <c r="O34" s="77">
        <f>GEW!$E$12+($F34-GEW!$E$12)*SUM(Fasering!$D$5:$D$11)</f>
        <v>3458.6783701666668</v>
      </c>
      <c r="P34" s="126">
        <f t="shared" si="3"/>
        <v>0</v>
      </c>
      <c r="Q34" s="128">
        <f t="shared" si="4"/>
        <v>0</v>
      </c>
      <c r="R34" s="46">
        <f>$P34*SUM(Fasering!$D$5)</f>
        <v>0</v>
      </c>
      <c r="S34" s="46">
        <f>$P34*SUM(Fasering!$D$5:$D$6)</f>
        <v>0</v>
      </c>
      <c r="T34" s="46">
        <f>$P34*SUM(Fasering!$D$5:$D$7)</f>
        <v>0</v>
      </c>
      <c r="U34" s="46">
        <f>$P34*SUM(Fasering!$D$5:$D$8)</f>
        <v>0</v>
      </c>
      <c r="V34" s="46">
        <f>$P34*SUM(Fasering!$D$5:$D$9)</f>
        <v>0</v>
      </c>
      <c r="W34" s="46">
        <f>$P34*SUM(Fasering!$D$5:$D$10)</f>
        <v>0</v>
      </c>
      <c r="X34" s="76">
        <f>$P34*SUM(Fasering!$D$5:$D$11)</f>
        <v>0</v>
      </c>
      <c r="Y34" s="126">
        <f t="shared" si="5"/>
        <v>0</v>
      </c>
      <c r="Z34" s="128">
        <f t="shared" si="6"/>
        <v>0</v>
      </c>
      <c r="AA34" s="75">
        <f>$Y34*SUM(Fasering!$D$5)</f>
        <v>0</v>
      </c>
      <c r="AB34" s="46">
        <f>$Y34*SUM(Fasering!$D$5:$D$6)</f>
        <v>0</v>
      </c>
      <c r="AC34" s="46">
        <f>$Y34*SUM(Fasering!$D$5:$D$7)</f>
        <v>0</v>
      </c>
      <c r="AD34" s="46">
        <f>$Y34*SUM(Fasering!$D$5:$D$8)</f>
        <v>0</v>
      </c>
      <c r="AE34" s="46">
        <f>$Y34*SUM(Fasering!$D$5:$D$9)</f>
        <v>0</v>
      </c>
      <c r="AF34" s="46">
        <f>$Y34*SUM(Fasering!$D$5:$D$10)</f>
        <v>0</v>
      </c>
      <c r="AG34" s="76">
        <f>$Y34*SUM(Fasering!$D$5:$D$11)</f>
        <v>0</v>
      </c>
      <c r="AH34" s="5">
        <f>($AK$5+(I34+R34)*12*7.57%)*SUM(Fasering!$D$5)</f>
        <v>0</v>
      </c>
      <c r="AI34" s="9">
        <f>($AK$5+(J34+S34)*12*7.57%)*SUM(Fasering!$D$5:$D$6)</f>
        <v>542.26449310722694</v>
      </c>
      <c r="AJ34" s="9">
        <f>($AK$5+(K34+T34)*12*7.57%)*SUM(Fasering!$D$5:$D$7)</f>
        <v>948.91765605415503</v>
      </c>
      <c r="AK34" s="9">
        <f>($AK$5+(L34+U34)*12*7.57%)*SUM(Fasering!$D$5:$D$8)</f>
        <v>1425.2219893764493</v>
      </c>
      <c r="AL34" s="9">
        <f>($AK$5+(M34+V34)*12*7.57%)*SUM(Fasering!$D$5:$D$9)</f>
        <v>1971.1774930741103</v>
      </c>
      <c r="AM34" s="9">
        <f>($AK$5+(N34+W34)*12*7.57%)*SUM(Fasering!$D$5:$D$10)</f>
        <v>2585.3221636718672</v>
      </c>
      <c r="AN34" s="87">
        <f>($AK$5+(O34+X34)*12*7.57%)*SUM(Fasering!$D$5:$D$11)</f>
        <v>3270.4234314594005</v>
      </c>
      <c r="AO34" s="5">
        <f>($AK$5+(I34+AA34)*12*7.57%)*SUM(Fasering!$D$5)</f>
        <v>0</v>
      </c>
      <c r="AP34" s="9">
        <f>($AK$5+(J34+AB34)*12*7.57%)*SUM(Fasering!$D$5:$D$6)</f>
        <v>542.26449310722694</v>
      </c>
      <c r="AQ34" s="9">
        <f>($AK$5+(K34+AC34)*12*7.57%)*SUM(Fasering!$D$5:$D$7)</f>
        <v>948.91765605415503</v>
      </c>
      <c r="AR34" s="9">
        <f>($AK$5+(L34+AD34)*12*7.57%)*SUM(Fasering!$D$5:$D$8)</f>
        <v>1425.2219893764493</v>
      </c>
      <c r="AS34" s="9">
        <f>($AK$5+(M34+AE34)*12*7.57%)*SUM(Fasering!$D$5:$D$9)</f>
        <v>1971.1774930741103</v>
      </c>
      <c r="AT34" s="9">
        <f>($AK$5+(N34+AF34)*12*7.57%)*SUM(Fasering!$D$5:$D$10)</f>
        <v>2585.3221636718672</v>
      </c>
      <c r="AU34" s="87">
        <f>($AK$5+(O34+AG34)*12*7.57%)*SUM(Fasering!$D$5:$D$11)</f>
        <v>3270.4234314594005</v>
      </c>
    </row>
    <row r="35" spans="1:47" x14ac:dyDescent="0.3">
      <c r="A35" s="33">
        <f t="shared" si="7"/>
        <v>23</v>
      </c>
      <c r="B35" s="126">
        <v>33858.879999999997</v>
      </c>
      <c r="C35" s="127"/>
      <c r="D35" s="126">
        <f t="shared" si="0"/>
        <v>42939.831615999996</v>
      </c>
      <c r="E35" s="128">
        <f t="shared" si="1"/>
        <v>1064.4506212459623</v>
      </c>
      <c r="F35" s="126">
        <f t="shared" si="2"/>
        <v>3578.3193013333334</v>
      </c>
      <c r="G35" s="128">
        <f t="shared" si="8"/>
        <v>88.704218437163533</v>
      </c>
      <c r="H35" s="64">
        <f>'L4'!$H$10</f>
        <v>1609.3</v>
      </c>
      <c r="I35" s="64">
        <f>GEW!$E$12+($F35-GEW!$E$12)*SUM(Fasering!$D$5)</f>
        <v>1716.7792493333334</v>
      </c>
      <c r="J35" s="64">
        <f>GEW!$E$12+($F35-GEW!$E$12)*SUM(Fasering!$D$5:$D$6)</f>
        <v>2198.1059189678076</v>
      </c>
      <c r="K35" s="64">
        <f>GEW!$E$12+($F35-GEW!$E$12)*SUM(Fasering!$D$5:$D$7)</f>
        <v>2474.2727607110364</v>
      </c>
      <c r="L35" s="64">
        <f>GEW!$E$12+($F35-GEW!$E$12)*SUM(Fasering!$D$5:$D$8)</f>
        <v>2750.4396024542652</v>
      </c>
      <c r="M35" s="64">
        <f>GEW!$E$12+($F35-GEW!$E$12)*SUM(Fasering!$D$5:$D$9)</f>
        <v>3026.6064441974941</v>
      </c>
      <c r="N35" s="64">
        <f>GEW!$E$12+($F35-GEW!$E$12)*SUM(Fasering!$D$5:$D$10)</f>
        <v>3302.1524595901046</v>
      </c>
      <c r="O35" s="77">
        <f>GEW!$E$12+($F35-GEW!$E$12)*SUM(Fasering!$D$5:$D$11)</f>
        <v>3578.3193013333334</v>
      </c>
      <c r="P35" s="126">
        <f t="shared" si="3"/>
        <v>0</v>
      </c>
      <c r="Q35" s="128">
        <f t="shared" si="4"/>
        <v>0</v>
      </c>
      <c r="R35" s="46">
        <f>$P35*SUM(Fasering!$D$5)</f>
        <v>0</v>
      </c>
      <c r="S35" s="46">
        <f>$P35*SUM(Fasering!$D$5:$D$6)</f>
        <v>0</v>
      </c>
      <c r="T35" s="46">
        <f>$P35*SUM(Fasering!$D$5:$D$7)</f>
        <v>0</v>
      </c>
      <c r="U35" s="46">
        <f>$P35*SUM(Fasering!$D$5:$D$8)</f>
        <v>0</v>
      </c>
      <c r="V35" s="46">
        <f>$P35*SUM(Fasering!$D$5:$D$9)</f>
        <v>0</v>
      </c>
      <c r="W35" s="46">
        <f>$P35*SUM(Fasering!$D$5:$D$10)</f>
        <v>0</v>
      </c>
      <c r="X35" s="76">
        <f>$P35*SUM(Fasering!$D$5:$D$11)</f>
        <v>0</v>
      </c>
      <c r="Y35" s="126">
        <f t="shared" si="5"/>
        <v>0</v>
      </c>
      <c r="Z35" s="128">
        <f t="shared" si="6"/>
        <v>0</v>
      </c>
      <c r="AA35" s="75">
        <f>$Y35*SUM(Fasering!$D$5)</f>
        <v>0</v>
      </c>
      <c r="AB35" s="46">
        <f>$Y35*SUM(Fasering!$D$5:$D$6)</f>
        <v>0</v>
      </c>
      <c r="AC35" s="46">
        <f>$Y35*SUM(Fasering!$D$5:$D$7)</f>
        <v>0</v>
      </c>
      <c r="AD35" s="46">
        <f>$Y35*SUM(Fasering!$D$5:$D$8)</f>
        <v>0</v>
      </c>
      <c r="AE35" s="46">
        <f>$Y35*SUM(Fasering!$D$5:$D$9)</f>
        <v>0</v>
      </c>
      <c r="AF35" s="46">
        <f>$Y35*SUM(Fasering!$D$5:$D$10)</f>
        <v>0</v>
      </c>
      <c r="AG35" s="76">
        <f>$Y35*SUM(Fasering!$D$5:$D$11)</f>
        <v>0</v>
      </c>
      <c r="AH35" s="5">
        <f>($AK$5+(I35+R35)*12*7.57%)*SUM(Fasering!$D$5)</f>
        <v>0</v>
      </c>
      <c r="AI35" s="9">
        <f>($AK$5+(J35+S35)*12*7.57%)*SUM(Fasering!$D$5:$D$6)</f>
        <v>549.53043620744234</v>
      </c>
      <c r="AJ35" s="9">
        <f>($AK$5+(K35+T35)*12*7.57%)*SUM(Fasering!$D$5:$D$7)</f>
        <v>966.91340702659647</v>
      </c>
      <c r="AK35" s="9">
        <f>($AK$5+(L35+U35)*12*7.57%)*SUM(Fasering!$D$5:$D$8)</f>
        <v>1458.7314824805073</v>
      </c>
      <c r="AL35" s="9">
        <f>($AK$5+(M35+V35)*12*7.57%)*SUM(Fasering!$D$5:$D$9)</f>
        <v>2024.9846625691755</v>
      </c>
      <c r="AM35" s="9">
        <f>($AK$5+(N35+W35)*12*7.57%)*SUM(Fasering!$D$5:$D$10)</f>
        <v>2664.1491949750916</v>
      </c>
      <c r="AN35" s="87">
        <f>($AK$5+(O35+X35)*12*7.57%)*SUM(Fasering!$D$5:$D$11)</f>
        <v>3379.1052533312004</v>
      </c>
      <c r="AO35" s="5">
        <f>($AK$5+(I35+AA35)*12*7.57%)*SUM(Fasering!$D$5)</f>
        <v>0</v>
      </c>
      <c r="AP35" s="9">
        <f>($AK$5+(J35+AB35)*12*7.57%)*SUM(Fasering!$D$5:$D$6)</f>
        <v>549.53043620744234</v>
      </c>
      <c r="AQ35" s="9">
        <f>($AK$5+(K35+AC35)*12*7.57%)*SUM(Fasering!$D$5:$D$7)</f>
        <v>966.91340702659647</v>
      </c>
      <c r="AR35" s="9">
        <f>($AK$5+(L35+AD35)*12*7.57%)*SUM(Fasering!$D$5:$D$8)</f>
        <v>1458.7314824805073</v>
      </c>
      <c r="AS35" s="9">
        <f>($AK$5+(M35+AE35)*12*7.57%)*SUM(Fasering!$D$5:$D$9)</f>
        <v>2024.9846625691755</v>
      </c>
      <c r="AT35" s="9">
        <f>($AK$5+(N35+AF35)*12*7.57%)*SUM(Fasering!$D$5:$D$10)</f>
        <v>2664.1491949750916</v>
      </c>
      <c r="AU35" s="87">
        <f>($AK$5+(O35+AG35)*12*7.57%)*SUM(Fasering!$D$5:$D$11)</f>
        <v>3379.1052533312004</v>
      </c>
    </row>
    <row r="36" spans="1:47" x14ac:dyDescent="0.3">
      <c r="A36" s="33">
        <f t="shared" si="7"/>
        <v>24</v>
      </c>
      <c r="B36" s="126">
        <v>34990.959999999999</v>
      </c>
      <c r="C36" s="127"/>
      <c r="D36" s="126">
        <f t="shared" si="0"/>
        <v>44375.535471999996</v>
      </c>
      <c r="E36" s="128">
        <f t="shared" si="1"/>
        <v>1100.0407901853994</v>
      </c>
      <c r="F36" s="126">
        <f t="shared" si="2"/>
        <v>3697.9612893333333</v>
      </c>
      <c r="G36" s="128">
        <f t="shared" si="8"/>
        <v>91.670065848783295</v>
      </c>
      <c r="H36" s="64">
        <f>'L4'!$H$10</f>
        <v>1609.3</v>
      </c>
      <c r="I36" s="64">
        <f>GEW!$E$12+($F36-GEW!$E$12)*SUM(Fasering!$D$5)</f>
        <v>1716.7792493333334</v>
      </c>
      <c r="J36" s="64">
        <f>GEW!$E$12+($F36-GEW!$E$12)*SUM(Fasering!$D$5:$D$6)</f>
        <v>2229.0409931665158</v>
      </c>
      <c r="K36" s="64">
        <f>GEW!$E$12+($F36-GEW!$E$12)*SUM(Fasering!$D$5:$D$7)</f>
        <v>2522.957197825865</v>
      </c>
      <c r="L36" s="64">
        <f>GEW!$E$12+($F36-GEW!$E$12)*SUM(Fasering!$D$5:$D$8)</f>
        <v>2816.8734024852142</v>
      </c>
      <c r="M36" s="64">
        <f>GEW!$E$12+($F36-GEW!$E$12)*SUM(Fasering!$D$5:$D$9)</f>
        <v>3110.789607144563</v>
      </c>
      <c r="N36" s="64">
        <f>GEW!$E$12+($F36-GEW!$E$12)*SUM(Fasering!$D$5:$D$10)</f>
        <v>3404.0450846739841</v>
      </c>
      <c r="O36" s="77">
        <f>GEW!$E$12+($F36-GEW!$E$12)*SUM(Fasering!$D$5:$D$11)</f>
        <v>3697.9612893333333</v>
      </c>
      <c r="P36" s="126">
        <f t="shared" si="3"/>
        <v>0</v>
      </c>
      <c r="Q36" s="128">
        <f t="shared" si="4"/>
        <v>0</v>
      </c>
      <c r="R36" s="46">
        <f>$P36*SUM(Fasering!$D$5)</f>
        <v>0</v>
      </c>
      <c r="S36" s="46">
        <f>$P36*SUM(Fasering!$D$5:$D$6)</f>
        <v>0</v>
      </c>
      <c r="T36" s="46">
        <f>$P36*SUM(Fasering!$D$5:$D$7)</f>
        <v>0</v>
      </c>
      <c r="U36" s="46">
        <f>$P36*SUM(Fasering!$D$5:$D$8)</f>
        <v>0</v>
      </c>
      <c r="V36" s="46">
        <f>$P36*SUM(Fasering!$D$5:$D$9)</f>
        <v>0</v>
      </c>
      <c r="W36" s="46">
        <f>$P36*SUM(Fasering!$D$5:$D$10)</f>
        <v>0</v>
      </c>
      <c r="X36" s="76">
        <f>$P36*SUM(Fasering!$D$5:$D$11)</f>
        <v>0</v>
      </c>
      <c r="Y36" s="126">
        <f t="shared" si="5"/>
        <v>0</v>
      </c>
      <c r="Z36" s="128">
        <f t="shared" si="6"/>
        <v>0</v>
      </c>
      <c r="AA36" s="75">
        <f>$Y36*SUM(Fasering!$D$5)</f>
        <v>0</v>
      </c>
      <c r="AB36" s="46">
        <f>$Y36*SUM(Fasering!$D$5:$D$6)</f>
        <v>0</v>
      </c>
      <c r="AC36" s="46">
        <f>$Y36*SUM(Fasering!$D$5:$D$7)</f>
        <v>0</v>
      </c>
      <c r="AD36" s="46">
        <f>$Y36*SUM(Fasering!$D$5:$D$8)</f>
        <v>0</v>
      </c>
      <c r="AE36" s="46">
        <f>$Y36*SUM(Fasering!$D$5:$D$9)</f>
        <v>0</v>
      </c>
      <c r="AF36" s="46">
        <f>$Y36*SUM(Fasering!$D$5:$D$10)</f>
        <v>0</v>
      </c>
      <c r="AG36" s="76">
        <f>$Y36*SUM(Fasering!$D$5:$D$11)</f>
        <v>0</v>
      </c>
      <c r="AH36" s="5">
        <f>($AK$5+(I36+R36)*12*7.57%)*SUM(Fasering!$D$5)</f>
        <v>0</v>
      </c>
      <c r="AI36" s="9">
        <f>($AK$5+(J36+S36)*12*7.57%)*SUM(Fasering!$D$5:$D$6)</f>
        <v>556.79644349046532</v>
      </c>
      <c r="AJ36" s="9">
        <f>($AK$5+(K36+T36)*12*7.57%)*SUM(Fasering!$D$5:$D$7)</f>
        <v>984.90931696227324</v>
      </c>
      <c r="AK36" s="9">
        <f>($AK$5+(L36+U36)*12*7.57%)*SUM(Fasering!$D$5:$D$8)</f>
        <v>1492.2412715865187</v>
      </c>
      <c r="AL36" s="9">
        <f>($AK$5+(M36+V36)*12*7.57%)*SUM(Fasering!$D$5:$D$9)</f>
        <v>2078.7923073632019</v>
      </c>
      <c r="AM36" s="9">
        <f>($AK$5+(N36+W36)*12*7.57%)*SUM(Fasering!$D$5:$D$10)</f>
        <v>2742.9769225871246</v>
      </c>
      <c r="AN36" s="87">
        <f>($AK$5+(O36+X36)*12*7.57%)*SUM(Fasering!$D$5:$D$11)</f>
        <v>3487.7880352304005</v>
      </c>
      <c r="AO36" s="5">
        <f>($AK$5+(I36+AA36)*12*7.57%)*SUM(Fasering!$D$5)</f>
        <v>0</v>
      </c>
      <c r="AP36" s="9">
        <f>($AK$5+(J36+AB36)*12*7.57%)*SUM(Fasering!$D$5:$D$6)</f>
        <v>556.79644349046532</v>
      </c>
      <c r="AQ36" s="9">
        <f>($AK$5+(K36+AC36)*12*7.57%)*SUM(Fasering!$D$5:$D$7)</f>
        <v>984.90931696227324</v>
      </c>
      <c r="AR36" s="9">
        <f>($AK$5+(L36+AD36)*12*7.57%)*SUM(Fasering!$D$5:$D$8)</f>
        <v>1492.2412715865187</v>
      </c>
      <c r="AS36" s="9">
        <f>($AK$5+(M36+AE36)*12*7.57%)*SUM(Fasering!$D$5:$D$9)</f>
        <v>2078.7923073632019</v>
      </c>
      <c r="AT36" s="9">
        <f>($AK$5+(N36+AF36)*12*7.57%)*SUM(Fasering!$D$5:$D$10)</f>
        <v>2742.9769225871246</v>
      </c>
      <c r="AU36" s="87">
        <f>($AK$5+(O36+AG36)*12*7.57%)*SUM(Fasering!$D$5:$D$11)</f>
        <v>3487.7880352304005</v>
      </c>
    </row>
    <row r="37" spans="1:47" x14ac:dyDescent="0.3">
      <c r="A37" s="33">
        <f t="shared" si="7"/>
        <v>25</v>
      </c>
      <c r="B37" s="126">
        <v>34990.959999999999</v>
      </c>
      <c r="C37" s="127"/>
      <c r="D37" s="126">
        <f t="shared" si="0"/>
        <v>44375.535471999996</v>
      </c>
      <c r="E37" s="128">
        <f t="shared" si="1"/>
        <v>1100.0407901853994</v>
      </c>
      <c r="F37" s="126">
        <f t="shared" si="2"/>
        <v>3697.9612893333333</v>
      </c>
      <c r="G37" s="128">
        <f t="shared" si="8"/>
        <v>91.670065848783295</v>
      </c>
      <c r="H37" s="64">
        <f>'L4'!$H$10</f>
        <v>1609.3</v>
      </c>
      <c r="I37" s="64">
        <f>GEW!$E$12+($F37-GEW!$E$12)*SUM(Fasering!$D$5)</f>
        <v>1716.7792493333334</v>
      </c>
      <c r="J37" s="64">
        <f>GEW!$E$12+($F37-GEW!$E$12)*SUM(Fasering!$D$5:$D$6)</f>
        <v>2229.0409931665158</v>
      </c>
      <c r="K37" s="64">
        <f>GEW!$E$12+($F37-GEW!$E$12)*SUM(Fasering!$D$5:$D$7)</f>
        <v>2522.957197825865</v>
      </c>
      <c r="L37" s="64">
        <f>GEW!$E$12+($F37-GEW!$E$12)*SUM(Fasering!$D$5:$D$8)</f>
        <v>2816.8734024852142</v>
      </c>
      <c r="M37" s="64">
        <f>GEW!$E$12+($F37-GEW!$E$12)*SUM(Fasering!$D$5:$D$9)</f>
        <v>3110.789607144563</v>
      </c>
      <c r="N37" s="64">
        <f>GEW!$E$12+($F37-GEW!$E$12)*SUM(Fasering!$D$5:$D$10)</f>
        <v>3404.0450846739841</v>
      </c>
      <c r="O37" s="77">
        <f>GEW!$E$12+($F37-GEW!$E$12)*SUM(Fasering!$D$5:$D$11)</f>
        <v>3697.9612893333333</v>
      </c>
      <c r="P37" s="126">
        <f t="shared" si="3"/>
        <v>0</v>
      </c>
      <c r="Q37" s="128">
        <f t="shared" si="4"/>
        <v>0</v>
      </c>
      <c r="R37" s="46">
        <f>$P37*SUM(Fasering!$D$5)</f>
        <v>0</v>
      </c>
      <c r="S37" s="46">
        <f>$P37*SUM(Fasering!$D$5:$D$6)</f>
        <v>0</v>
      </c>
      <c r="T37" s="46">
        <f>$P37*SUM(Fasering!$D$5:$D$7)</f>
        <v>0</v>
      </c>
      <c r="U37" s="46">
        <f>$P37*SUM(Fasering!$D$5:$D$8)</f>
        <v>0</v>
      </c>
      <c r="V37" s="46">
        <f>$P37*SUM(Fasering!$D$5:$D$9)</f>
        <v>0</v>
      </c>
      <c r="W37" s="46">
        <f>$P37*SUM(Fasering!$D$5:$D$10)</f>
        <v>0</v>
      </c>
      <c r="X37" s="76">
        <f>$P37*SUM(Fasering!$D$5:$D$11)</f>
        <v>0</v>
      </c>
      <c r="Y37" s="126">
        <f t="shared" si="5"/>
        <v>0</v>
      </c>
      <c r="Z37" s="128">
        <f t="shared" si="6"/>
        <v>0</v>
      </c>
      <c r="AA37" s="75">
        <f>$Y37*SUM(Fasering!$D$5)</f>
        <v>0</v>
      </c>
      <c r="AB37" s="46">
        <f>$Y37*SUM(Fasering!$D$5:$D$6)</f>
        <v>0</v>
      </c>
      <c r="AC37" s="46">
        <f>$Y37*SUM(Fasering!$D$5:$D$7)</f>
        <v>0</v>
      </c>
      <c r="AD37" s="46">
        <f>$Y37*SUM(Fasering!$D$5:$D$8)</f>
        <v>0</v>
      </c>
      <c r="AE37" s="46">
        <f>$Y37*SUM(Fasering!$D$5:$D$9)</f>
        <v>0</v>
      </c>
      <c r="AF37" s="46">
        <f>$Y37*SUM(Fasering!$D$5:$D$10)</f>
        <v>0</v>
      </c>
      <c r="AG37" s="76">
        <f>$Y37*SUM(Fasering!$D$5:$D$11)</f>
        <v>0</v>
      </c>
      <c r="AH37" s="5">
        <f>($AK$5+(I37+R37)*12*7.57%)*SUM(Fasering!$D$5)</f>
        <v>0</v>
      </c>
      <c r="AI37" s="9">
        <f>($AK$5+(J37+S37)*12*7.57%)*SUM(Fasering!$D$5:$D$6)</f>
        <v>556.79644349046532</v>
      </c>
      <c r="AJ37" s="9">
        <f>($AK$5+(K37+T37)*12*7.57%)*SUM(Fasering!$D$5:$D$7)</f>
        <v>984.90931696227324</v>
      </c>
      <c r="AK37" s="9">
        <f>($AK$5+(L37+U37)*12*7.57%)*SUM(Fasering!$D$5:$D$8)</f>
        <v>1492.2412715865187</v>
      </c>
      <c r="AL37" s="9">
        <f>($AK$5+(M37+V37)*12*7.57%)*SUM(Fasering!$D$5:$D$9)</f>
        <v>2078.7923073632019</v>
      </c>
      <c r="AM37" s="9">
        <f>($AK$5+(N37+W37)*12*7.57%)*SUM(Fasering!$D$5:$D$10)</f>
        <v>2742.9769225871246</v>
      </c>
      <c r="AN37" s="87">
        <f>($AK$5+(O37+X37)*12*7.57%)*SUM(Fasering!$D$5:$D$11)</f>
        <v>3487.7880352304005</v>
      </c>
      <c r="AO37" s="5">
        <f>($AK$5+(I37+AA37)*12*7.57%)*SUM(Fasering!$D$5)</f>
        <v>0</v>
      </c>
      <c r="AP37" s="9">
        <f>($AK$5+(J37+AB37)*12*7.57%)*SUM(Fasering!$D$5:$D$6)</f>
        <v>556.79644349046532</v>
      </c>
      <c r="AQ37" s="9">
        <f>($AK$5+(K37+AC37)*12*7.57%)*SUM(Fasering!$D$5:$D$7)</f>
        <v>984.90931696227324</v>
      </c>
      <c r="AR37" s="9">
        <f>($AK$5+(L37+AD37)*12*7.57%)*SUM(Fasering!$D$5:$D$8)</f>
        <v>1492.2412715865187</v>
      </c>
      <c r="AS37" s="9">
        <f>($AK$5+(M37+AE37)*12*7.57%)*SUM(Fasering!$D$5:$D$9)</f>
        <v>2078.7923073632019</v>
      </c>
      <c r="AT37" s="9">
        <f>($AK$5+(N37+AF37)*12*7.57%)*SUM(Fasering!$D$5:$D$10)</f>
        <v>2742.9769225871246</v>
      </c>
      <c r="AU37" s="87">
        <f>($AK$5+(O37+AG37)*12*7.57%)*SUM(Fasering!$D$5:$D$11)</f>
        <v>3487.7880352304005</v>
      </c>
    </row>
    <row r="38" spans="1:47" x14ac:dyDescent="0.3">
      <c r="A38" s="33">
        <f t="shared" si="7"/>
        <v>26</v>
      </c>
      <c r="B38" s="126">
        <v>34990.959999999999</v>
      </c>
      <c r="C38" s="127"/>
      <c r="D38" s="126">
        <f t="shared" si="0"/>
        <v>44375.535471999996</v>
      </c>
      <c r="E38" s="128">
        <f t="shared" si="1"/>
        <v>1100.0407901853994</v>
      </c>
      <c r="F38" s="126">
        <f t="shared" si="2"/>
        <v>3697.9612893333333</v>
      </c>
      <c r="G38" s="128">
        <f t="shared" si="8"/>
        <v>91.670065848783295</v>
      </c>
      <c r="H38" s="64">
        <f>'L4'!$H$10</f>
        <v>1609.3</v>
      </c>
      <c r="I38" s="64">
        <f>GEW!$E$12+($F38-GEW!$E$12)*SUM(Fasering!$D$5)</f>
        <v>1716.7792493333334</v>
      </c>
      <c r="J38" s="64">
        <f>GEW!$E$12+($F38-GEW!$E$12)*SUM(Fasering!$D$5:$D$6)</f>
        <v>2229.0409931665158</v>
      </c>
      <c r="K38" s="64">
        <f>GEW!$E$12+($F38-GEW!$E$12)*SUM(Fasering!$D$5:$D$7)</f>
        <v>2522.957197825865</v>
      </c>
      <c r="L38" s="64">
        <f>GEW!$E$12+($F38-GEW!$E$12)*SUM(Fasering!$D$5:$D$8)</f>
        <v>2816.8734024852142</v>
      </c>
      <c r="M38" s="64">
        <f>GEW!$E$12+($F38-GEW!$E$12)*SUM(Fasering!$D$5:$D$9)</f>
        <v>3110.789607144563</v>
      </c>
      <c r="N38" s="64">
        <f>GEW!$E$12+($F38-GEW!$E$12)*SUM(Fasering!$D$5:$D$10)</f>
        <v>3404.0450846739841</v>
      </c>
      <c r="O38" s="77">
        <f>GEW!$E$12+($F38-GEW!$E$12)*SUM(Fasering!$D$5:$D$11)</f>
        <v>3697.9612893333333</v>
      </c>
      <c r="P38" s="126">
        <f t="shared" si="3"/>
        <v>0</v>
      </c>
      <c r="Q38" s="128">
        <f t="shared" si="4"/>
        <v>0</v>
      </c>
      <c r="R38" s="46">
        <f>$P38*SUM(Fasering!$D$5)</f>
        <v>0</v>
      </c>
      <c r="S38" s="46">
        <f>$P38*SUM(Fasering!$D$5:$D$6)</f>
        <v>0</v>
      </c>
      <c r="T38" s="46">
        <f>$P38*SUM(Fasering!$D$5:$D$7)</f>
        <v>0</v>
      </c>
      <c r="U38" s="46">
        <f>$P38*SUM(Fasering!$D$5:$D$8)</f>
        <v>0</v>
      </c>
      <c r="V38" s="46">
        <f>$P38*SUM(Fasering!$D$5:$D$9)</f>
        <v>0</v>
      </c>
      <c r="W38" s="46">
        <f>$P38*SUM(Fasering!$D$5:$D$10)</f>
        <v>0</v>
      </c>
      <c r="X38" s="76">
        <f>$P38*SUM(Fasering!$D$5:$D$11)</f>
        <v>0</v>
      </c>
      <c r="Y38" s="126">
        <f t="shared" si="5"/>
        <v>0</v>
      </c>
      <c r="Z38" s="128">
        <f t="shared" si="6"/>
        <v>0</v>
      </c>
      <c r="AA38" s="75">
        <f>$Y38*SUM(Fasering!$D$5)</f>
        <v>0</v>
      </c>
      <c r="AB38" s="46">
        <f>$Y38*SUM(Fasering!$D$5:$D$6)</f>
        <v>0</v>
      </c>
      <c r="AC38" s="46">
        <f>$Y38*SUM(Fasering!$D$5:$D$7)</f>
        <v>0</v>
      </c>
      <c r="AD38" s="46">
        <f>$Y38*SUM(Fasering!$D$5:$D$8)</f>
        <v>0</v>
      </c>
      <c r="AE38" s="46">
        <f>$Y38*SUM(Fasering!$D$5:$D$9)</f>
        <v>0</v>
      </c>
      <c r="AF38" s="46">
        <f>$Y38*SUM(Fasering!$D$5:$D$10)</f>
        <v>0</v>
      </c>
      <c r="AG38" s="76">
        <f>$Y38*SUM(Fasering!$D$5:$D$11)</f>
        <v>0</v>
      </c>
      <c r="AH38" s="5">
        <f>($AK$5+(I38+R38)*12*7.57%)*SUM(Fasering!$D$5)</f>
        <v>0</v>
      </c>
      <c r="AI38" s="9">
        <f>($AK$5+(J38+S38)*12*7.57%)*SUM(Fasering!$D$5:$D$6)</f>
        <v>556.79644349046532</v>
      </c>
      <c r="AJ38" s="9">
        <f>($AK$5+(K38+T38)*12*7.57%)*SUM(Fasering!$D$5:$D$7)</f>
        <v>984.90931696227324</v>
      </c>
      <c r="AK38" s="9">
        <f>($AK$5+(L38+U38)*12*7.57%)*SUM(Fasering!$D$5:$D$8)</f>
        <v>1492.2412715865187</v>
      </c>
      <c r="AL38" s="9">
        <f>($AK$5+(M38+V38)*12*7.57%)*SUM(Fasering!$D$5:$D$9)</f>
        <v>2078.7923073632019</v>
      </c>
      <c r="AM38" s="9">
        <f>($AK$5+(N38+W38)*12*7.57%)*SUM(Fasering!$D$5:$D$10)</f>
        <v>2742.9769225871246</v>
      </c>
      <c r="AN38" s="87">
        <f>($AK$5+(O38+X38)*12*7.57%)*SUM(Fasering!$D$5:$D$11)</f>
        <v>3487.7880352304005</v>
      </c>
      <c r="AO38" s="5">
        <f>($AK$5+(I38+AA38)*12*7.57%)*SUM(Fasering!$D$5)</f>
        <v>0</v>
      </c>
      <c r="AP38" s="9">
        <f>($AK$5+(J38+AB38)*12*7.57%)*SUM(Fasering!$D$5:$D$6)</f>
        <v>556.79644349046532</v>
      </c>
      <c r="AQ38" s="9">
        <f>($AK$5+(K38+AC38)*12*7.57%)*SUM(Fasering!$D$5:$D$7)</f>
        <v>984.90931696227324</v>
      </c>
      <c r="AR38" s="9">
        <f>($AK$5+(L38+AD38)*12*7.57%)*SUM(Fasering!$D$5:$D$8)</f>
        <v>1492.2412715865187</v>
      </c>
      <c r="AS38" s="9">
        <f>($AK$5+(M38+AE38)*12*7.57%)*SUM(Fasering!$D$5:$D$9)</f>
        <v>2078.7923073632019</v>
      </c>
      <c r="AT38" s="9">
        <f>($AK$5+(N38+AF38)*12*7.57%)*SUM(Fasering!$D$5:$D$10)</f>
        <v>2742.9769225871246</v>
      </c>
      <c r="AU38" s="87">
        <f>($AK$5+(O38+AG38)*12*7.57%)*SUM(Fasering!$D$5:$D$11)</f>
        <v>3487.7880352304005</v>
      </c>
    </row>
    <row r="39" spans="1:47" x14ac:dyDescent="0.3">
      <c r="A39" s="33">
        <f t="shared" si="7"/>
        <v>27</v>
      </c>
      <c r="B39" s="126">
        <v>34990.959999999999</v>
      </c>
      <c r="C39" s="127"/>
      <c r="D39" s="126">
        <f t="shared" si="0"/>
        <v>44375.535471999996</v>
      </c>
      <c r="E39" s="128">
        <f t="shared" si="1"/>
        <v>1100.0407901853994</v>
      </c>
      <c r="F39" s="126">
        <f t="shared" si="2"/>
        <v>3697.9612893333333</v>
      </c>
      <c r="G39" s="128">
        <f t="shared" si="8"/>
        <v>91.670065848783295</v>
      </c>
      <c r="H39" s="64">
        <f>'L4'!$H$10</f>
        <v>1609.3</v>
      </c>
      <c r="I39" s="64">
        <f>GEW!$E$12+($F39-GEW!$E$12)*SUM(Fasering!$D$5)</f>
        <v>1716.7792493333334</v>
      </c>
      <c r="J39" s="64">
        <f>GEW!$E$12+($F39-GEW!$E$12)*SUM(Fasering!$D$5:$D$6)</f>
        <v>2229.0409931665158</v>
      </c>
      <c r="K39" s="64">
        <f>GEW!$E$12+($F39-GEW!$E$12)*SUM(Fasering!$D$5:$D$7)</f>
        <v>2522.957197825865</v>
      </c>
      <c r="L39" s="64">
        <f>GEW!$E$12+($F39-GEW!$E$12)*SUM(Fasering!$D$5:$D$8)</f>
        <v>2816.8734024852142</v>
      </c>
      <c r="M39" s="64">
        <f>GEW!$E$12+($F39-GEW!$E$12)*SUM(Fasering!$D$5:$D$9)</f>
        <v>3110.789607144563</v>
      </c>
      <c r="N39" s="64">
        <f>GEW!$E$12+($F39-GEW!$E$12)*SUM(Fasering!$D$5:$D$10)</f>
        <v>3404.0450846739841</v>
      </c>
      <c r="O39" s="77">
        <f>GEW!$E$12+($F39-GEW!$E$12)*SUM(Fasering!$D$5:$D$11)</f>
        <v>3697.9612893333333</v>
      </c>
      <c r="P39" s="126">
        <f t="shared" si="3"/>
        <v>0</v>
      </c>
      <c r="Q39" s="128">
        <f t="shared" si="4"/>
        <v>0</v>
      </c>
      <c r="R39" s="46">
        <f>$P39*SUM(Fasering!$D$5)</f>
        <v>0</v>
      </c>
      <c r="S39" s="46">
        <f>$P39*SUM(Fasering!$D$5:$D$6)</f>
        <v>0</v>
      </c>
      <c r="T39" s="46">
        <f>$P39*SUM(Fasering!$D$5:$D$7)</f>
        <v>0</v>
      </c>
      <c r="U39" s="46">
        <f>$P39*SUM(Fasering!$D$5:$D$8)</f>
        <v>0</v>
      </c>
      <c r="V39" s="46">
        <f>$P39*SUM(Fasering!$D$5:$D$9)</f>
        <v>0</v>
      </c>
      <c r="W39" s="46">
        <f>$P39*SUM(Fasering!$D$5:$D$10)</f>
        <v>0</v>
      </c>
      <c r="X39" s="76">
        <f>$P39*SUM(Fasering!$D$5:$D$11)</f>
        <v>0</v>
      </c>
      <c r="Y39" s="126">
        <f t="shared" si="5"/>
        <v>0</v>
      </c>
      <c r="Z39" s="128">
        <f t="shared" si="6"/>
        <v>0</v>
      </c>
      <c r="AA39" s="75">
        <f>$Y39*SUM(Fasering!$D$5)</f>
        <v>0</v>
      </c>
      <c r="AB39" s="46">
        <f>$Y39*SUM(Fasering!$D$5:$D$6)</f>
        <v>0</v>
      </c>
      <c r="AC39" s="46">
        <f>$Y39*SUM(Fasering!$D$5:$D$7)</f>
        <v>0</v>
      </c>
      <c r="AD39" s="46">
        <f>$Y39*SUM(Fasering!$D$5:$D$8)</f>
        <v>0</v>
      </c>
      <c r="AE39" s="46">
        <f>$Y39*SUM(Fasering!$D$5:$D$9)</f>
        <v>0</v>
      </c>
      <c r="AF39" s="46">
        <f>$Y39*SUM(Fasering!$D$5:$D$10)</f>
        <v>0</v>
      </c>
      <c r="AG39" s="76">
        <f>$Y39*SUM(Fasering!$D$5:$D$11)</f>
        <v>0</v>
      </c>
      <c r="AH39" s="5">
        <f>($AK$5+(I39+R39)*12*7.57%)*SUM(Fasering!$D$5)</f>
        <v>0</v>
      </c>
      <c r="AI39" s="9">
        <f>($AK$5+(J39+S39)*12*7.57%)*SUM(Fasering!$D$5:$D$6)</f>
        <v>556.79644349046532</v>
      </c>
      <c r="AJ39" s="9">
        <f>($AK$5+(K39+T39)*12*7.57%)*SUM(Fasering!$D$5:$D$7)</f>
        <v>984.90931696227324</v>
      </c>
      <c r="AK39" s="9">
        <f>($AK$5+(L39+U39)*12*7.57%)*SUM(Fasering!$D$5:$D$8)</f>
        <v>1492.2412715865187</v>
      </c>
      <c r="AL39" s="9">
        <f>($AK$5+(M39+V39)*12*7.57%)*SUM(Fasering!$D$5:$D$9)</f>
        <v>2078.7923073632019</v>
      </c>
      <c r="AM39" s="9">
        <f>($AK$5+(N39+W39)*12*7.57%)*SUM(Fasering!$D$5:$D$10)</f>
        <v>2742.9769225871246</v>
      </c>
      <c r="AN39" s="87">
        <f>($AK$5+(O39+X39)*12*7.57%)*SUM(Fasering!$D$5:$D$11)</f>
        <v>3487.7880352304005</v>
      </c>
      <c r="AO39" s="5">
        <f>($AK$5+(I39+AA39)*12*7.57%)*SUM(Fasering!$D$5)</f>
        <v>0</v>
      </c>
      <c r="AP39" s="9">
        <f>($AK$5+(J39+AB39)*12*7.57%)*SUM(Fasering!$D$5:$D$6)</f>
        <v>556.79644349046532</v>
      </c>
      <c r="AQ39" s="9">
        <f>($AK$5+(K39+AC39)*12*7.57%)*SUM(Fasering!$D$5:$D$7)</f>
        <v>984.90931696227324</v>
      </c>
      <c r="AR39" s="9">
        <f>($AK$5+(L39+AD39)*12*7.57%)*SUM(Fasering!$D$5:$D$8)</f>
        <v>1492.2412715865187</v>
      </c>
      <c r="AS39" s="9">
        <f>($AK$5+(M39+AE39)*12*7.57%)*SUM(Fasering!$D$5:$D$9)</f>
        <v>2078.7923073632019</v>
      </c>
      <c r="AT39" s="9">
        <f>($AK$5+(N39+AF39)*12*7.57%)*SUM(Fasering!$D$5:$D$10)</f>
        <v>2742.9769225871246</v>
      </c>
      <c r="AU39" s="87">
        <f>($AK$5+(O39+AG39)*12*7.57%)*SUM(Fasering!$D$5:$D$11)</f>
        <v>3487.7880352304005</v>
      </c>
    </row>
    <row r="40" spans="1:47" x14ac:dyDescent="0.3">
      <c r="A40" s="36"/>
      <c r="B40" s="129"/>
      <c r="C40" s="130"/>
      <c r="D40" s="129"/>
      <c r="E40" s="130"/>
      <c r="F40" s="129"/>
      <c r="G40" s="130"/>
      <c r="H40" s="47"/>
      <c r="I40" s="47"/>
      <c r="J40" s="47"/>
      <c r="K40" s="47"/>
      <c r="L40" s="47"/>
      <c r="M40" s="47"/>
      <c r="N40" s="47"/>
      <c r="O40" s="74"/>
      <c r="P40" s="129"/>
      <c r="Q40" s="130"/>
      <c r="R40" s="47"/>
      <c r="S40" s="47"/>
      <c r="T40" s="47"/>
      <c r="U40" s="47"/>
      <c r="V40" s="47"/>
      <c r="W40" s="47"/>
      <c r="X40" s="74"/>
      <c r="Y40" s="129"/>
      <c r="Z40" s="130"/>
      <c r="AA40" s="47"/>
      <c r="AB40" s="47"/>
      <c r="AC40" s="47"/>
      <c r="AD40" s="47"/>
      <c r="AE40" s="47"/>
      <c r="AF40" s="47"/>
      <c r="AG40" s="74"/>
      <c r="AH40" s="88"/>
      <c r="AI40" s="89"/>
      <c r="AJ40" s="89"/>
      <c r="AK40" s="89"/>
      <c r="AL40" s="89"/>
      <c r="AM40" s="89"/>
      <c r="AN40" s="90"/>
      <c r="AO40" s="88"/>
      <c r="AP40" s="89"/>
      <c r="AQ40" s="89"/>
      <c r="AR40" s="89"/>
      <c r="AS40" s="89"/>
      <c r="AT40" s="89"/>
      <c r="AU40" s="90"/>
    </row>
  </sheetData>
  <mergeCells count="166">
    <mergeCell ref="AH8:AN8"/>
    <mergeCell ref="AO8:AU8"/>
    <mergeCell ref="B10:C10"/>
    <mergeCell ref="D10:E10"/>
    <mergeCell ref="F10:G10"/>
    <mergeCell ref="P10:Q10"/>
    <mergeCell ref="Y10:Z10"/>
    <mergeCell ref="B11:C11"/>
    <mergeCell ref="D11:E11"/>
    <mergeCell ref="AA8:AG8"/>
    <mergeCell ref="B9:C9"/>
    <mergeCell ref="D9:E9"/>
    <mergeCell ref="F9:G9"/>
    <mergeCell ref="P9:Q9"/>
    <mergeCell ref="Y9:Z9"/>
    <mergeCell ref="B8:E8"/>
    <mergeCell ref="F8:G8"/>
    <mergeCell ref="P8:Q8"/>
    <mergeCell ref="R8:X8"/>
    <mergeCell ref="Y8:Z8"/>
    <mergeCell ref="H8:O8"/>
    <mergeCell ref="B12:C12"/>
    <mergeCell ref="D12:E12"/>
    <mergeCell ref="F12:G12"/>
    <mergeCell ref="P12:Q12"/>
    <mergeCell ref="Y12:Z12"/>
    <mergeCell ref="B13:C13"/>
    <mergeCell ref="D13:E13"/>
    <mergeCell ref="F13:G13"/>
    <mergeCell ref="P13:Q13"/>
    <mergeCell ref="Y13:Z13"/>
    <mergeCell ref="B14:C14"/>
    <mergeCell ref="D14:E14"/>
    <mergeCell ref="F14:G14"/>
    <mergeCell ref="P14:Q14"/>
    <mergeCell ref="Y14:Z14"/>
    <mergeCell ref="B15:C15"/>
    <mergeCell ref="D15:E15"/>
    <mergeCell ref="F15:G15"/>
    <mergeCell ref="P15:Q15"/>
    <mergeCell ref="Y15:Z15"/>
    <mergeCell ref="B16:C16"/>
    <mergeCell ref="D16:E16"/>
    <mergeCell ref="F16:G16"/>
    <mergeCell ref="P16:Q16"/>
    <mergeCell ref="Y16:Z16"/>
    <mergeCell ref="B17:C17"/>
    <mergeCell ref="D17:E17"/>
    <mergeCell ref="F17:G17"/>
    <mergeCell ref="P17:Q17"/>
    <mergeCell ref="Y17:Z17"/>
    <mergeCell ref="B18:C18"/>
    <mergeCell ref="D18:E18"/>
    <mergeCell ref="F18:G18"/>
    <mergeCell ref="P18:Q18"/>
    <mergeCell ref="Y18:Z18"/>
    <mergeCell ref="B19:C19"/>
    <mergeCell ref="D19:E19"/>
    <mergeCell ref="F19:G19"/>
    <mergeCell ref="P19:Q19"/>
    <mergeCell ref="Y19:Z19"/>
    <mergeCell ref="B20:C20"/>
    <mergeCell ref="D20:E20"/>
    <mergeCell ref="F20:G20"/>
    <mergeCell ref="P20:Q20"/>
    <mergeCell ref="Y20:Z20"/>
    <mergeCell ref="B21:C21"/>
    <mergeCell ref="D21:E21"/>
    <mergeCell ref="F21:G21"/>
    <mergeCell ref="P21:Q21"/>
    <mergeCell ref="Y21:Z21"/>
    <mergeCell ref="B22:C22"/>
    <mergeCell ref="D22:E22"/>
    <mergeCell ref="F22:G22"/>
    <mergeCell ref="P22:Q22"/>
    <mergeCell ref="Y22:Z22"/>
    <mergeCell ref="B23:C23"/>
    <mergeCell ref="D23:E23"/>
    <mergeCell ref="F23:G23"/>
    <mergeCell ref="P23:Q23"/>
    <mergeCell ref="Y23:Z23"/>
    <mergeCell ref="B24:C24"/>
    <mergeCell ref="D24:E24"/>
    <mergeCell ref="F24:G24"/>
    <mergeCell ref="P24:Q24"/>
    <mergeCell ref="Y24:Z24"/>
    <mergeCell ref="B25:C25"/>
    <mergeCell ref="D25:E25"/>
    <mergeCell ref="F25:G25"/>
    <mergeCell ref="P25:Q25"/>
    <mergeCell ref="Y25:Z25"/>
    <mergeCell ref="B26:C26"/>
    <mergeCell ref="D26:E26"/>
    <mergeCell ref="F26:G26"/>
    <mergeCell ref="P26:Q26"/>
    <mergeCell ref="Y26:Z26"/>
    <mergeCell ref="B27:C27"/>
    <mergeCell ref="D27:E27"/>
    <mergeCell ref="F27:G27"/>
    <mergeCell ref="P27:Q27"/>
    <mergeCell ref="Y27:Z27"/>
    <mergeCell ref="B28:C28"/>
    <mergeCell ref="D28:E28"/>
    <mergeCell ref="F28:G28"/>
    <mergeCell ref="P28:Q28"/>
    <mergeCell ref="Y28:Z28"/>
    <mergeCell ref="B29:C29"/>
    <mergeCell ref="D29:E29"/>
    <mergeCell ref="F29:G29"/>
    <mergeCell ref="P29:Q29"/>
    <mergeCell ref="Y29:Z29"/>
    <mergeCell ref="B30:C30"/>
    <mergeCell ref="D30:E30"/>
    <mergeCell ref="F30:G30"/>
    <mergeCell ref="P30:Q30"/>
    <mergeCell ref="Y30:Z30"/>
    <mergeCell ref="B31:C31"/>
    <mergeCell ref="D31:E31"/>
    <mergeCell ref="F31:G31"/>
    <mergeCell ref="P31:Q31"/>
    <mergeCell ref="Y31:Z31"/>
    <mergeCell ref="B32:C32"/>
    <mergeCell ref="D32:E32"/>
    <mergeCell ref="F32:G32"/>
    <mergeCell ref="P32:Q32"/>
    <mergeCell ref="Y32:Z32"/>
    <mergeCell ref="B33:C33"/>
    <mergeCell ref="D33:E33"/>
    <mergeCell ref="F33:G33"/>
    <mergeCell ref="P33:Q33"/>
    <mergeCell ref="Y33:Z33"/>
    <mergeCell ref="B34:C34"/>
    <mergeCell ref="D34:E34"/>
    <mergeCell ref="F34:G34"/>
    <mergeCell ref="P34:Q34"/>
    <mergeCell ref="Y34:Z34"/>
    <mergeCell ref="B35:C35"/>
    <mergeCell ref="D35:E35"/>
    <mergeCell ref="F35:G35"/>
    <mergeCell ref="P35:Q35"/>
    <mergeCell ref="Y35:Z35"/>
    <mergeCell ref="B36:C36"/>
    <mergeCell ref="D36:E36"/>
    <mergeCell ref="F36:G36"/>
    <mergeCell ref="P36:Q36"/>
    <mergeCell ref="Y36:Z36"/>
    <mergeCell ref="B37:C37"/>
    <mergeCell ref="D37:E37"/>
    <mergeCell ref="F37:G37"/>
    <mergeCell ref="P37:Q37"/>
    <mergeCell ref="Y37:Z37"/>
    <mergeCell ref="B40:C40"/>
    <mergeCell ref="D40:E40"/>
    <mergeCell ref="F40:G40"/>
    <mergeCell ref="P40:Q40"/>
    <mergeCell ref="Y40:Z40"/>
    <mergeCell ref="B38:C38"/>
    <mergeCell ref="D38:E38"/>
    <mergeCell ref="F38:G38"/>
    <mergeCell ref="P38:Q38"/>
    <mergeCell ref="Y38:Z38"/>
    <mergeCell ref="B39:C39"/>
    <mergeCell ref="D39:E39"/>
    <mergeCell ref="F39:G39"/>
    <mergeCell ref="P39:Q39"/>
    <mergeCell ref="Y39:Z39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  <colBreaks count="3" manualBreakCount="3">
    <brk id="15" max="1048575" man="1"/>
    <brk id="24" max="1048575" man="1"/>
    <brk id="33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0"/>
  <sheetViews>
    <sheetView zoomScale="80" zoomScaleNormal="80" workbookViewId="0"/>
  </sheetViews>
  <sheetFormatPr defaultRowHeight="15" x14ac:dyDescent="0.3"/>
  <cols>
    <col min="1" max="1" width="3.5" style="24" bestFit="1" customWidth="1"/>
    <col min="2" max="3" width="7.75" style="24" customWidth="1"/>
    <col min="4" max="4" width="8.875" style="24" bestFit="1" customWidth="1"/>
    <col min="5" max="7" width="7.75" style="24" customWidth="1"/>
    <col min="8" max="15" width="11.375" style="24" customWidth="1"/>
    <col min="16" max="17" width="7.75" style="24" customWidth="1"/>
    <col min="18" max="24" width="11.375" style="24" customWidth="1"/>
    <col min="25" max="26" width="7.75" style="24" customWidth="1"/>
    <col min="27" max="33" width="11.375" style="24" customWidth="1"/>
    <col min="34" max="40" width="11.25" customWidth="1"/>
    <col min="41" max="43" width="11.375" customWidth="1"/>
    <col min="44" max="45" width="11.375" style="24" customWidth="1"/>
    <col min="46" max="47" width="11.375" customWidth="1"/>
  </cols>
  <sheetData>
    <row r="1" spans="1:47" s="24" customFormat="1" ht="16.5" x14ac:dyDescent="0.3">
      <c r="A1" s="21" t="s">
        <v>98</v>
      </c>
      <c r="B1" s="21" t="s">
        <v>19</v>
      </c>
      <c r="C1" s="21"/>
      <c r="D1" s="21"/>
      <c r="E1" s="23" t="s">
        <v>99</v>
      </c>
      <c r="F1" s="57"/>
      <c r="G1" s="57"/>
      <c r="H1" s="92"/>
      <c r="I1" s="92"/>
      <c r="J1" s="92"/>
      <c r="K1" s="92"/>
      <c r="L1" s="107">
        <f>D10</f>
        <v>41275</v>
      </c>
      <c r="O1" s="25" t="s">
        <v>100</v>
      </c>
    </row>
    <row r="2" spans="1:47" s="24" customFormat="1" ht="16.5" x14ac:dyDescent="0.3">
      <c r="A2" s="21"/>
      <c r="B2" s="21"/>
      <c r="C2" s="21"/>
      <c r="D2" s="21"/>
      <c r="E2" s="21"/>
      <c r="F2" s="21"/>
      <c r="G2" s="21"/>
      <c r="H2" s="21"/>
      <c r="I2" s="21"/>
      <c r="AJ2"/>
      <c r="AK2"/>
      <c r="AL2"/>
    </row>
    <row r="3" spans="1:47" s="24" customFormat="1" ht="17.25" x14ac:dyDescent="0.35">
      <c r="A3" s="21"/>
      <c r="B3" s="21"/>
      <c r="C3" s="27">
        <v>260</v>
      </c>
      <c r="D3" s="28" t="s">
        <v>101</v>
      </c>
      <c r="E3" s="21"/>
      <c r="H3" s="21"/>
      <c r="I3" s="21"/>
      <c r="K3" s="27">
        <v>420</v>
      </c>
      <c r="L3" s="28" t="s">
        <v>85</v>
      </c>
      <c r="AH3"/>
      <c r="AI3"/>
    </row>
    <row r="4" spans="1:47" s="24" customFormat="1" ht="17.25" x14ac:dyDescent="0.35">
      <c r="A4" s="21"/>
      <c r="B4" s="21"/>
      <c r="C4" s="27">
        <v>620</v>
      </c>
      <c r="D4" s="28" t="s">
        <v>102</v>
      </c>
      <c r="E4" s="21"/>
      <c r="H4" s="21"/>
      <c r="I4" s="21"/>
      <c r="K4" s="27">
        <v>170</v>
      </c>
      <c r="L4" s="28" t="s">
        <v>86</v>
      </c>
      <c r="AH4" s="81" t="str">
        <f>'L4'!$AH$2</f>
        <v>Berekening eindejaarspremie 2014:</v>
      </c>
      <c r="AI4"/>
      <c r="AJ4"/>
    </row>
    <row r="5" spans="1:47" s="24" customFormat="1" ht="17.25" x14ac:dyDescent="0.35">
      <c r="A5" s="21"/>
      <c r="B5" s="21"/>
      <c r="C5" s="21"/>
      <c r="D5" s="21"/>
      <c r="E5" s="21"/>
      <c r="H5" s="21"/>
      <c r="I5" s="21"/>
      <c r="K5" s="27">
        <v>621</v>
      </c>
      <c r="L5" s="28" t="s">
        <v>46</v>
      </c>
      <c r="AH5" s="82" t="s">
        <v>169</v>
      </c>
      <c r="AI5"/>
      <c r="AK5" s="83">
        <f>'L4'!$AK$3</f>
        <v>128.56</v>
      </c>
    </row>
    <row r="6" spans="1:47" s="24" customFormat="1" ht="16.5" x14ac:dyDescent="0.3">
      <c r="A6" s="21"/>
      <c r="B6"/>
      <c r="C6"/>
      <c r="D6"/>
      <c r="E6"/>
      <c r="F6"/>
      <c r="G6"/>
      <c r="H6"/>
      <c r="I6"/>
      <c r="J6"/>
      <c r="K6"/>
      <c r="L6"/>
      <c r="M6"/>
      <c r="N6" s="24" t="s">
        <v>22</v>
      </c>
      <c r="O6" s="72">
        <f>'L4'!O4</f>
        <v>1.2682</v>
      </c>
      <c r="V6" s="26"/>
      <c r="AH6" s="82" t="s">
        <v>72</v>
      </c>
      <c r="AI6"/>
    </row>
    <row r="8" spans="1:47" x14ac:dyDescent="0.3">
      <c r="A8" s="29"/>
      <c r="B8" s="135" t="s">
        <v>23</v>
      </c>
      <c r="C8" s="150"/>
      <c r="D8" s="150"/>
      <c r="E8" s="136"/>
      <c r="F8" s="135" t="s">
        <v>24</v>
      </c>
      <c r="G8" s="136"/>
      <c r="H8" s="147" t="s">
        <v>39</v>
      </c>
      <c r="I8" s="148"/>
      <c r="J8" s="148"/>
      <c r="K8" s="148"/>
      <c r="L8" s="148"/>
      <c r="M8" s="148"/>
      <c r="N8" s="148"/>
      <c r="O8" s="149"/>
      <c r="P8" s="135" t="s">
        <v>25</v>
      </c>
      <c r="Q8" s="138"/>
      <c r="R8" s="147" t="s">
        <v>40</v>
      </c>
      <c r="S8" s="148"/>
      <c r="T8" s="148"/>
      <c r="U8" s="148"/>
      <c r="V8" s="148"/>
      <c r="W8" s="148"/>
      <c r="X8" s="149"/>
      <c r="Y8" s="135" t="s">
        <v>26</v>
      </c>
      <c r="Z8" s="136"/>
      <c r="AA8" s="147" t="s">
        <v>41</v>
      </c>
      <c r="AB8" s="148"/>
      <c r="AC8" s="148"/>
      <c r="AD8" s="148"/>
      <c r="AE8" s="148"/>
      <c r="AF8" s="148"/>
      <c r="AG8" s="149"/>
      <c r="AH8" s="147" t="s">
        <v>177</v>
      </c>
      <c r="AI8" s="148"/>
      <c r="AJ8" s="148"/>
      <c r="AK8" s="148"/>
      <c r="AL8" s="148"/>
      <c r="AM8" s="148"/>
      <c r="AN8" s="149"/>
      <c r="AO8" s="147" t="s">
        <v>178</v>
      </c>
      <c r="AP8" s="148"/>
      <c r="AQ8" s="148"/>
      <c r="AR8" s="148"/>
      <c r="AS8" s="148"/>
      <c r="AT8" s="148"/>
      <c r="AU8" s="149"/>
    </row>
    <row r="9" spans="1:47" x14ac:dyDescent="0.3">
      <c r="A9" s="33"/>
      <c r="B9" s="151">
        <v>1</v>
      </c>
      <c r="C9" s="152"/>
      <c r="D9" s="151"/>
      <c r="E9" s="152"/>
      <c r="F9" s="151"/>
      <c r="G9" s="152"/>
      <c r="H9" s="44" t="s">
        <v>183</v>
      </c>
      <c r="I9" s="44" t="s">
        <v>184</v>
      </c>
      <c r="J9" s="44" t="s">
        <v>33</v>
      </c>
      <c r="K9" s="44" t="s">
        <v>34</v>
      </c>
      <c r="L9" s="44" t="s">
        <v>35</v>
      </c>
      <c r="M9" s="44" t="s">
        <v>36</v>
      </c>
      <c r="N9" s="44" t="s">
        <v>37</v>
      </c>
      <c r="O9" s="111" t="s">
        <v>38</v>
      </c>
      <c r="P9" s="151"/>
      <c r="Q9" s="152"/>
      <c r="R9" s="44" t="s">
        <v>185</v>
      </c>
      <c r="S9" s="44" t="s">
        <v>33</v>
      </c>
      <c r="T9" s="44" t="s">
        <v>34</v>
      </c>
      <c r="U9" s="44" t="s">
        <v>35</v>
      </c>
      <c r="V9" s="44" t="s">
        <v>36</v>
      </c>
      <c r="W9" s="44" t="s">
        <v>37</v>
      </c>
      <c r="X9" s="111" t="s">
        <v>38</v>
      </c>
      <c r="Y9" s="153" t="s">
        <v>28</v>
      </c>
      <c r="Z9" s="152"/>
      <c r="AA9" s="44" t="s">
        <v>185</v>
      </c>
      <c r="AB9" s="44" t="s">
        <v>33</v>
      </c>
      <c r="AC9" s="44" t="s">
        <v>34</v>
      </c>
      <c r="AD9" s="44" t="s">
        <v>35</v>
      </c>
      <c r="AE9" s="44" t="s">
        <v>36</v>
      </c>
      <c r="AF9" s="44" t="s">
        <v>37</v>
      </c>
      <c r="AG9" s="111" t="s">
        <v>38</v>
      </c>
      <c r="AH9" s="44" t="s">
        <v>185</v>
      </c>
      <c r="AI9" s="44" t="s">
        <v>33</v>
      </c>
      <c r="AJ9" s="44" t="s">
        <v>34</v>
      </c>
      <c r="AK9" s="44" t="s">
        <v>35</v>
      </c>
      <c r="AL9" s="44" t="s">
        <v>36</v>
      </c>
      <c r="AM9" s="44" t="s">
        <v>37</v>
      </c>
      <c r="AN9" s="111" t="s">
        <v>38</v>
      </c>
      <c r="AO9" s="44" t="s">
        <v>185</v>
      </c>
      <c r="AP9" s="44" t="s">
        <v>33</v>
      </c>
      <c r="AQ9" s="44" t="s">
        <v>34</v>
      </c>
      <c r="AR9" s="44" t="s">
        <v>35</v>
      </c>
      <c r="AS9" s="44" t="s">
        <v>36</v>
      </c>
      <c r="AT9" s="44" t="s">
        <v>37</v>
      </c>
      <c r="AU9" s="111" t="s">
        <v>38</v>
      </c>
    </row>
    <row r="10" spans="1:47" x14ac:dyDescent="0.3">
      <c r="A10" s="33"/>
      <c r="B10" s="139" t="s">
        <v>31</v>
      </c>
      <c r="C10" s="140"/>
      <c r="D10" s="145">
        <f>'L4'!$D$8</f>
        <v>41275</v>
      </c>
      <c r="E10" s="144"/>
      <c r="F10" s="145">
        <f>D10</f>
        <v>41275</v>
      </c>
      <c r="G10" s="146"/>
      <c r="H10" s="48"/>
      <c r="I10" s="48" t="s">
        <v>179</v>
      </c>
      <c r="J10" s="48" t="s">
        <v>180</v>
      </c>
      <c r="K10" s="48" t="s">
        <v>181</v>
      </c>
      <c r="L10" s="48" t="s">
        <v>181</v>
      </c>
      <c r="M10" s="48" t="s">
        <v>181</v>
      </c>
      <c r="N10" s="48" t="s">
        <v>182</v>
      </c>
      <c r="O10" s="54" t="s">
        <v>181</v>
      </c>
      <c r="P10" s="143"/>
      <c r="Q10" s="144"/>
      <c r="R10" s="48" t="s">
        <v>179</v>
      </c>
      <c r="S10" s="48" t="s">
        <v>180</v>
      </c>
      <c r="T10" s="48" t="s">
        <v>181</v>
      </c>
      <c r="U10" s="48" t="s">
        <v>181</v>
      </c>
      <c r="V10" s="48" t="s">
        <v>181</v>
      </c>
      <c r="W10" s="48" t="s">
        <v>182</v>
      </c>
      <c r="X10" s="54" t="s">
        <v>181</v>
      </c>
      <c r="Y10" s="143"/>
      <c r="Z10" s="144"/>
      <c r="AA10" s="48" t="s">
        <v>179</v>
      </c>
      <c r="AB10" s="48" t="s">
        <v>180</v>
      </c>
      <c r="AC10" s="48" t="s">
        <v>181</v>
      </c>
      <c r="AD10" s="48" t="s">
        <v>181</v>
      </c>
      <c r="AE10" s="48" t="s">
        <v>181</v>
      </c>
      <c r="AF10" s="48" t="s">
        <v>182</v>
      </c>
      <c r="AG10" s="54" t="s">
        <v>181</v>
      </c>
      <c r="AH10" s="48" t="s">
        <v>179</v>
      </c>
      <c r="AI10" s="48" t="s">
        <v>180</v>
      </c>
      <c r="AJ10" s="48" t="s">
        <v>181</v>
      </c>
      <c r="AK10" s="48" t="s">
        <v>181</v>
      </c>
      <c r="AL10" s="48" t="s">
        <v>181</v>
      </c>
      <c r="AM10" s="48" t="s">
        <v>182</v>
      </c>
      <c r="AN10" s="54" t="s">
        <v>181</v>
      </c>
      <c r="AO10" s="48" t="s">
        <v>179</v>
      </c>
      <c r="AP10" s="48" t="s">
        <v>180</v>
      </c>
      <c r="AQ10" s="48" t="s">
        <v>181</v>
      </c>
      <c r="AR10" s="48" t="s">
        <v>181</v>
      </c>
      <c r="AS10" s="48" t="s">
        <v>181</v>
      </c>
      <c r="AT10" s="48" t="s">
        <v>182</v>
      </c>
      <c r="AU10" s="54" t="s">
        <v>181</v>
      </c>
    </row>
    <row r="11" spans="1:47" x14ac:dyDescent="0.3">
      <c r="A11" s="33"/>
      <c r="B11" s="135"/>
      <c r="C11" s="136"/>
      <c r="D11" s="137"/>
      <c r="E11" s="138"/>
      <c r="F11" s="62"/>
      <c r="G11" s="63"/>
      <c r="H11" s="66"/>
      <c r="I11" s="66"/>
      <c r="J11" s="66"/>
      <c r="K11" s="66"/>
      <c r="L11" s="66"/>
      <c r="M11" s="66"/>
      <c r="N11" s="66"/>
      <c r="O11" s="63"/>
      <c r="P11" s="62"/>
      <c r="Q11" s="63"/>
      <c r="R11" s="45"/>
      <c r="S11" s="45"/>
      <c r="T11" s="45"/>
      <c r="U11" s="45"/>
      <c r="V11" s="45"/>
      <c r="W11" s="45"/>
      <c r="X11" s="79"/>
      <c r="Y11" s="62"/>
      <c r="Z11" s="63"/>
      <c r="AA11" s="78"/>
      <c r="AB11" s="45"/>
      <c r="AC11" s="45"/>
      <c r="AD11" s="45"/>
      <c r="AE11" s="45"/>
      <c r="AF11" s="45"/>
      <c r="AG11" s="79"/>
      <c r="AH11" s="84"/>
      <c r="AI11" s="85"/>
      <c r="AJ11" s="85"/>
      <c r="AK11" s="85"/>
      <c r="AL11" s="85"/>
      <c r="AM11" s="85"/>
      <c r="AN11" s="86"/>
      <c r="AO11" s="84"/>
      <c r="AP11" s="85"/>
      <c r="AQ11" s="85"/>
      <c r="AR11" s="85"/>
      <c r="AS11" s="85"/>
      <c r="AT11" s="85"/>
      <c r="AU11" s="86"/>
    </row>
    <row r="12" spans="1:47" x14ac:dyDescent="0.3">
      <c r="A12" s="33">
        <v>0</v>
      </c>
      <c r="B12" s="126">
        <v>17037.73</v>
      </c>
      <c r="C12" s="127"/>
      <c r="D12" s="126">
        <f t="shared" ref="D12:D39" si="0">B12*$O$6</f>
        <v>21607.249186000001</v>
      </c>
      <c r="E12" s="128">
        <f t="shared" ref="E12:E39" si="1">D12/40.3399</f>
        <v>535.62971613712477</v>
      </c>
      <c r="F12" s="131">
        <f t="shared" ref="F12:F39" si="2">B12/12*$O$6</f>
        <v>1800.6040988333332</v>
      </c>
      <c r="G12" s="132"/>
      <c r="H12" s="64">
        <f>'L4'!$H$10</f>
        <v>1609.3</v>
      </c>
      <c r="I12" s="64">
        <f>GEW!$E$12+($F12-GEW!$E$12)*SUM(Fasering!$D$5)</f>
        <v>1716.7792493333334</v>
      </c>
      <c r="J12" s="64">
        <f>GEW!$E$12+($F12-GEW!$E$12)*SUM(Fasering!$D$5:$D$6)</f>
        <v>1738.4533119456837</v>
      </c>
      <c r="K12" s="64">
        <f>GEW!$E$12+($F12-GEW!$E$12)*SUM(Fasering!$D$5:$D$7)</f>
        <v>1750.8890604653811</v>
      </c>
      <c r="L12" s="64">
        <f>GEW!$E$12+($F12-GEW!$E$12)*SUM(Fasering!$D$5:$D$8)</f>
        <v>1763.3248089850786</v>
      </c>
      <c r="M12" s="64">
        <f>GEW!$E$12+($F12-GEW!$E$12)*SUM(Fasering!$D$5:$D$9)</f>
        <v>1775.760557504776</v>
      </c>
      <c r="N12" s="64">
        <f>GEW!$E$12+($F12-GEW!$E$12)*SUM(Fasering!$D$5:$D$10)</f>
        <v>1788.1683503136358</v>
      </c>
      <c r="O12" s="77">
        <f>GEW!$E$12+($F12-GEW!$E$12)*SUM(Fasering!$D$5:$D$11)</f>
        <v>1800.6040988333332</v>
      </c>
      <c r="P12" s="131">
        <f t="shared" ref="P12:P39" si="3">((B12&lt;19968.2)*913.03+(B12&gt;19968.2)*(B12&lt;20424.71)*(20424.71-B12+456.51)+(B12&gt;20424.71)*(B12&lt;22659.62)*456.51+(B12&gt;22659.62)*(B12&lt;23116.13)*(23116.13-B12))/12*$O$6</f>
        <v>96.49205383333333</v>
      </c>
      <c r="Q12" s="132">
        <f t="shared" ref="Q12:Q39" si="4">P12/40.3399</f>
        <v>2.3919755337354167</v>
      </c>
      <c r="R12" s="46">
        <f>$P12*SUM(Fasering!$D$5)</f>
        <v>0</v>
      </c>
      <c r="S12" s="46">
        <f>$P12*SUM(Fasering!$D$5:$D$6)</f>
        <v>24.949341738787748</v>
      </c>
      <c r="T12" s="46">
        <f>$P12*SUM(Fasering!$D$5:$D$7)</f>
        <v>39.26432020612684</v>
      </c>
      <c r="U12" s="46">
        <f>$P12*SUM(Fasering!$D$5:$D$8)</f>
        <v>53.579298673465928</v>
      </c>
      <c r="V12" s="46">
        <f>$P12*SUM(Fasering!$D$5:$D$9)</f>
        <v>67.894277140805016</v>
      </c>
      <c r="W12" s="46">
        <f>$P12*SUM(Fasering!$D$5:$D$10)</f>
        <v>82.177075365994256</v>
      </c>
      <c r="X12" s="76">
        <f>$P12*SUM(Fasering!$D$5:$D$11)</f>
        <v>96.49205383333333</v>
      </c>
      <c r="Y12" s="131">
        <f t="shared" ref="Y12:Y39" si="5">((B12&lt;19968.2)*456.51+(B12&gt;19968.2)*(B12&lt;20196.46)*(20196.46-B12+228.26)+(B12&gt;20196.46)*(B12&lt;22659.62)*228.26+(B12&gt;22659.62)*(B12&lt;22887.88)*(22887.88-B12))/12*$O$6</f>
        <v>48.245498499999997</v>
      </c>
      <c r="Z12" s="132">
        <f t="shared" ref="Z12:Z39" si="6">Y12/40.3399</f>
        <v>1.1959746677607033</v>
      </c>
      <c r="AA12" s="75">
        <f>$Y12*SUM(Fasering!$D$5)</f>
        <v>0</v>
      </c>
      <c r="AB12" s="46">
        <f>$Y12*SUM(Fasering!$D$5:$D$6)</f>
        <v>12.474534240029346</v>
      </c>
      <c r="AC12" s="46">
        <f>$Y12*SUM(Fasering!$D$5:$D$7)</f>
        <v>19.631945080992917</v>
      </c>
      <c r="AD12" s="46">
        <f>$Y12*SUM(Fasering!$D$5:$D$8)</f>
        <v>26.789355921956485</v>
      </c>
      <c r="AE12" s="46">
        <f>$Y12*SUM(Fasering!$D$5:$D$9)</f>
        <v>33.946766762920056</v>
      </c>
      <c r="AF12" s="46">
        <f>$Y12*SUM(Fasering!$D$5:$D$10)</f>
        <v>41.088087659036432</v>
      </c>
      <c r="AG12" s="76">
        <f>$Y12*SUM(Fasering!$D$5:$D$11)</f>
        <v>48.245498499999997</v>
      </c>
      <c r="AH12" s="5">
        <f>($AK$5+(I12+R12)*12*7.57%)*SUM(Fasering!$D$5)</f>
        <v>0</v>
      </c>
      <c r="AI12" s="9">
        <f>($AK$5+(J12+S12)*12*7.57%)*SUM(Fasering!$D$5:$D$6)</f>
        <v>447.42765568026778</v>
      </c>
      <c r="AJ12" s="9">
        <f>($AK$5+(K12+T12)*12*7.57%)*SUM(Fasering!$D$5:$D$7)</f>
        <v>714.03278483917313</v>
      </c>
      <c r="AK12" s="9">
        <f>($AK$5+(L12+U12)*12*7.57%)*SUM(Fasering!$D$5:$D$8)</f>
        <v>987.84802347308653</v>
      </c>
      <c r="AL12" s="9">
        <f>($AK$5+(M12+V12)*12*7.57%)*SUM(Fasering!$D$5:$D$9)</f>
        <v>1268.8733715820081</v>
      </c>
      <c r="AM12" s="9">
        <f>($AK$5+(N12+W12)*12*7.57%)*SUM(Fasering!$D$5:$D$10)</f>
        <v>1556.452786435467</v>
      </c>
      <c r="AN12" s="87">
        <f>($AK$5+(O12+X12)*12*7.57%)*SUM(Fasering!$D$5:$D$11)</f>
        <v>1851.8821450823998</v>
      </c>
      <c r="AO12" s="5">
        <f>($AK$5+(I12+AA12)*12*7.57%)*SUM(Fasering!$D$5)</f>
        <v>0</v>
      </c>
      <c r="AP12" s="9">
        <f>($AK$5+(J12+AB12)*12*7.57%)*SUM(Fasering!$D$5:$D$6)</f>
        <v>444.49758214761488</v>
      </c>
      <c r="AQ12" s="9">
        <f>($AK$5+(K12+AC12)*12*7.57%)*SUM(Fasering!$D$5:$D$7)</f>
        <v>706.7757952237439</v>
      </c>
      <c r="AR12" s="9">
        <f>($AK$5+(L12+AD12)*12*7.57%)*SUM(Fasering!$D$5:$D$8)</f>
        <v>974.33494231038048</v>
      </c>
      <c r="AS12" s="9">
        <f>($AK$5+(M12+AE12)*12*7.57%)*SUM(Fasering!$D$5:$D$9)</f>
        <v>1247.1750234075246</v>
      </c>
      <c r="AT12" s="9">
        <f>($AK$5+(N12+AF12)*12*7.57%)*SUM(Fasering!$D$5:$D$10)</f>
        <v>1524.6648967020162</v>
      </c>
      <c r="AU12" s="87">
        <f>($AK$5+(O12+AG12)*12*7.57%)*SUM(Fasering!$D$5:$D$11)</f>
        <v>1808.0549742175999</v>
      </c>
    </row>
    <row r="13" spans="1:47" x14ac:dyDescent="0.3">
      <c r="A13" s="33">
        <f t="shared" ref="A13:A39" si="7">+A12+1</f>
        <v>1</v>
      </c>
      <c r="B13" s="126">
        <v>17736.689999999999</v>
      </c>
      <c r="C13" s="127"/>
      <c r="D13" s="126">
        <f t="shared" si="0"/>
        <v>22493.670257999998</v>
      </c>
      <c r="E13" s="128">
        <f t="shared" si="1"/>
        <v>557.60352053426004</v>
      </c>
      <c r="F13" s="131">
        <f t="shared" si="2"/>
        <v>1874.4725214999999</v>
      </c>
      <c r="G13" s="132">
        <f t="shared" ref="G13:G39" si="8">F13/40.3399</f>
        <v>46.46696004452167</v>
      </c>
      <c r="H13" s="64">
        <f>'L4'!$H$10</f>
        <v>1609.3</v>
      </c>
      <c r="I13" s="64">
        <f>GEW!$E$12+($F13-GEW!$E$12)*SUM(Fasering!$D$5)</f>
        <v>1716.7792493333334</v>
      </c>
      <c r="J13" s="64">
        <f>GEW!$E$12+($F13-GEW!$E$12)*SUM(Fasering!$D$5:$D$6)</f>
        <v>1757.5530040716194</v>
      </c>
      <c r="K13" s="64">
        <f>GEW!$E$12+($F13-GEW!$E$12)*SUM(Fasering!$D$5:$D$7)</f>
        <v>1780.9474257450263</v>
      </c>
      <c r="L13" s="64">
        <f>GEW!$E$12+($F13-GEW!$E$12)*SUM(Fasering!$D$5:$D$8)</f>
        <v>1804.3418474184332</v>
      </c>
      <c r="M13" s="64">
        <f>GEW!$E$12+($F13-GEW!$E$12)*SUM(Fasering!$D$5:$D$9)</f>
        <v>1827.7362690918399</v>
      </c>
      <c r="N13" s="64">
        <f>GEW!$E$12+($F13-GEW!$E$12)*SUM(Fasering!$D$5:$D$10)</f>
        <v>1851.078099826593</v>
      </c>
      <c r="O13" s="77">
        <f>GEW!$E$12+($F13-GEW!$E$12)*SUM(Fasering!$D$5:$D$11)</f>
        <v>1874.4725214999999</v>
      </c>
      <c r="P13" s="131">
        <f t="shared" si="3"/>
        <v>96.49205383333333</v>
      </c>
      <c r="Q13" s="132">
        <f t="shared" si="4"/>
        <v>2.3919755337354167</v>
      </c>
      <c r="R13" s="46">
        <f>$P13*SUM(Fasering!$D$5)</f>
        <v>0</v>
      </c>
      <c r="S13" s="46">
        <f>$P13*SUM(Fasering!$D$5:$D$6)</f>
        <v>24.949341738787748</v>
      </c>
      <c r="T13" s="46">
        <f>$P13*SUM(Fasering!$D$5:$D$7)</f>
        <v>39.26432020612684</v>
      </c>
      <c r="U13" s="46">
        <f>$P13*SUM(Fasering!$D$5:$D$8)</f>
        <v>53.579298673465928</v>
      </c>
      <c r="V13" s="46">
        <f>$P13*SUM(Fasering!$D$5:$D$9)</f>
        <v>67.894277140805016</v>
      </c>
      <c r="W13" s="46">
        <f>$P13*SUM(Fasering!$D$5:$D$10)</f>
        <v>82.177075365994256</v>
      </c>
      <c r="X13" s="76">
        <f>$P13*SUM(Fasering!$D$5:$D$11)</f>
        <v>96.49205383333333</v>
      </c>
      <c r="Y13" s="131">
        <f t="shared" si="5"/>
        <v>48.245498499999997</v>
      </c>
      <c r="Z13" s="132">
        <f t="shared" si="6"/>
        <v>1.1959746677607033</v>
      </c>
      <c r="AA13" s="75">
        <f>$Y13*SUM(Fasering!$D$5)</f>
        <v>0</v>
      </c>
      <c r="AB13" s="46">
        <f>$Y13*SUM(Fasering!$D$5:$D$6)</f>
        <v>12.474534240029346</v>
      </c>
      <c r="AC13" s="46">
        <f>$Y13*SUM(Fasering!$D$5:$D$7)</f>
        <v>19.631945080992917</v>
      </c>
      <c r="AD13" s="46">
        <f>$Y13*SUM(Fasering!$D$5:$D$8)</f>
        <v>26.789355921956485</v>
      </c>
      <c r="AE13" s="46">
        <f>$Y13*SUM(Fasering!$D$5:$D$9)</f>
        <v>33.946766762920056</v>
      </c>
      <c r="AF13" s="46">
        <f>$Y13*SUM(Fasering!$D$5:$D$10)</f>
        <v>41.088087659036432</v>
      </c>
      <c r="AG13" s="76">
        <f>$Y13*SUM(Fasering!$D$5:$D$11)</f>
        <v>48.245498499999997</v>
      </c>
      <c r="AH13" s="5">
        <f>($AK$5+(I13+R13)*12*7.57%)*SUM(Fasering!$D$5)</f>
        <v>0</v>
      </c>
      <c r="AI13" s="9">
        <f>($AK$5+(J13+S13)*12*7.57%)*SUM(Fasering!$D$5:$D$6)</f>
        <v>451.91377720042692</v>
      </c>
      <c r="AJ13" s="9">
        <f>($AK$5+(K13+T13)*12*7.57%)*SUM(Fasering!$D$5:$D$7)</f>
        <v>725.14367912989519</v>
      </c>
      <c r="AK13" s="9">
        <f>($AK$5+(L13+U13)*12*7.57%)*SUM(Fasering!$D$5:$D$8)</f>
        <v>1008.5373759866346</v>
      </c>
      <c r="AL13" s="9">
        <f>($AK$5+(M13+V13)*12*7.57%)*SUM(Fasering!$D$5:$D$9)</f>
        <v>1302.0948677706454</v>
      </c>
      <c r="AM13" s="9">
        <f>($AK$5+(N13+W13)*12*7.57%)*SUM(Fasering!$D$5:$D$10)</f>
        <v>1605.1219869263393</v>
      </c>
      <c r="AN13" s="87">
        <f>($AK$5+(O13+X13)*12*7.57%)*SUM(Fasering!$D$5:$D$11)</f>
        <v>1918.9842202327998</v>
      </c>
      <c r="AO13" s="5">
        <f>($AK$5+(I13+AA13)*12*7.57%)*SUM(Fasering!$D$5)</f>
        <v>0</v>
      </c>
      <c r="AP13" s="9">
        <f>($AK$5+(J13+AB13)*12*7.57%)*SUM(Fasering!$D$5:$D$6)</f>
        <v>448.98370366777397</v>
      </c>
      <c r="AQ13" s="9">
        <f>($AK$5+(K13+AC13)*12*7.57%)*SUM(Fasering!$D$5:$D$7)</f>
        <v>717.88668951446596</v>
      </c>
      <c r="AR13" s="9">
        <f>($AK$5+(L13+AD13)*12*7.57%)*SUM(Fasering!$D$5:$D$8)</f>
        <v>995.0242948239287</v>
      </c>
      <c r="AS13" s="9">
        <f>($AK$5+(M13+AE13)*12*7.57%)*SUM(Fasering!$D$5:$D$9)</f>
        <v>1280.3965195961623</v>
      </c>
      <c r="AT13" s="9">
        <f>($AK$5+(N13+AF13)*12*7.57%)*SUM(Fasering!$D$5:$D$10)</f>
        <v>1573.3340971928885</v>
      </c>
      <c r="AU13" s="87">
        <f>($AK$5+(O13+AG13)*12*7.57%)*SUM(Fasering!$D$5:$D$11)</f>
        <v>1875.1570493679997</v>
      </c>
    </row>
    <row r="14" spans="1:47" x14ac:dyDescent="0.3">
      <c r="A14" s="33">
        <f t="shared" si="7"/>
        <v>2</v>
      </c>
      <c r="B14" s="126">
        <v>18435.650000000001</v>
      </c>
      <c r="C14" s="127"/>
      <c r="D14" s="126">
        <f t="shared" si="0"/>
        <v>23380.091330000003</v>
      </c>
      <c r="E14" s="128">
        <f t="shared" si="1"/>
        <v>579.57732493139554</v>
      </c>
      <c r="F14" s="131">
        <f t="shared" si="2"/>
        <v>1948.3409441666668</v>
      </c>
      <c r="G14" s="132">
        <f t="shared" si="8"/>
        <v>48.298110410949626</v>
      </c>
      <c r="H14" s="64">
        <f>'L4'!$H$10</f>
        <v>1609.3</v>
      </c>
      <c r="I14" s="64">
        <f>GEW!$E$12+($F14-GEW!$E$12)*SUM(Fasering!$D$5)</f>
        <v>1716.7792493333334</v>
      </c>
      <c r="J14" s="64">
        <f>GEW!$E$12+($F14-GEW!$E$12)*SUM(Fasering!$D$5:$D$6)</f>
        <v>1776.6526961975553</v>
      </c>
      <c r="K14" s="64">
        <f>GEW!$E$12+($F14-GEW!$E$12)*SUM(Fasering!$D$5:$D$7)</f>
        <v>1811.0057910246715</v>
      </c>
      <c r="L14" s="64">
        <f>GEW!$E$12+($F14-GEW!$E$12)*SUM(Fasering!$D$5:$D$8)</f>
        <v>1845.3588858517878</v>
      </c>
      <c r="M14" s="64">
        <f>GEW!$E$12+($F14-GEW!$E$12)*SUM(Fasering!$D$5:$D$9)</f>
        <v>1879.7119806789042</v>
      </c>
      <c r="N14" s="64">
        <f>GEW!$E$12+($F14-GEW!$E$12)*SUM(Fasering!$D$5:$D$10)</f>
        <v>1913.9878493395504</v>
      </c>
      <c r="O14" s="77">
        <f>GEW!$E$12+($F14-GEW!$E$12)*SUM(Fasering!$D$5:$D$11)</f>
        <v>1948.3409441666668</v>
      </c>
      <c r="P14" s="131">
        <f t="shared" si="3"/>
        <v>96.49205383333333</v>
      </c>
      <c r="Q14" s="132">
        <f t="shared" si="4"/>
        <v>2.3919755337354167</v>
      </c>
      <c r="R14" s="46">
        <f>$P14*SUM(Fasering!$D$5)</f>
        <v>0</v>
      </c>
      <c r="S14" s="46">
        <f>$P14*SUM(Fasering!$D$5:$D$6)</f>
        <v>24.949341738787748</v>
      </c>
      <c r="T14" s="46">
        <f>$P14*SUM(Fasering!$D$5:$D$7)</f>
        <v>39.26432020612684</v>
      </c>
      <c r="U14" s="46">
        <f>$P14*SUM(Fasering!$D$5:$D$8)</f>
        <v>53.579298673465928</v>
      </c>
      <c r="V14" s="46">
        <f>$P14*SUM(Fasering!$D$5:$D$9)</f>
        <v>67.894277140805016</v>
      </c>
      <c r="W14" s="46">
        <f>$P14*SUM(Fasering!$D$5:$D$10)</f>
        <v>82.177075365994256</v>
      </c>
      <c r="X14" s="76">
        <f>$P14*SUM(Fasering!$D$5:$D$11)</f>
        <v>96.49205383333333</v>
      </c>
      <c r="Y14" s="131">
        <f t="shared" si="5"/>
        <v>48.245498499999997</v>
      </c>
      <c r="Z14" s="132">
        <f t="shared" si="6"/>
        <v>1.1959746677607033</v>
      </c>
      <c r="AA14" s="75">
        <f>$Y14*SUM(Fasering!$D$5)</f>
        <v>0</v>
      </c>
      <c r="AB14" s="46">
        <f>$Y14*SUM(Fasering!$D$5:$D$6)</f>
        <v>12.474534240029346</v>
      </c>
      <c r="AC14" s="46">
        <f>$Y14*SUM(Fasering!$D$5:$D$7)</f>
        <v>19.631945080992917</v>
      </c>
      <c r="AD14" s="46">
        <f>$Y14*SUM(Fasering!$D$5:$D$8)</f>
        <v>26.789355921956485</v>
      </c>
      <c r="AE14" s="46">
        <f>$Y14*SUM(Fasering!$D$5:$D$9)</f>
        <v>33.946766762920056</v>
      </c>
      <c r="AF14" s="46">
        <f>$Y14*SUM(Fasering!$D$5:$D$10)</f>
        <v>41.088087659036432</v>
      </c>
      <c r="AG14" s="76">
        <f>$Y14*SUM(Fasering!$D$5:$D$11)</f>
        <v>48.245498499999997</v>
      </c>
      <c r="AH14" s="5">
        <f>($AK$5+(I14+R14)*12*7.57%)*SUM(Fasering!$D$5)</f>
        <v>0</v>
      </c>
      <c r="AI14" s="9">
        <f>($AK$5+(J14+S14)*12*7.57%)*SUM(Fasering!$D$5:$D$6)</f>
        <v>456.39989872058607</v>
      </c>
      <c r="AJ14" s="9">
        <f>($AK$5+(K14+T14)*12*7.57%)*SUM(Fasering!$D$5:$D$7)</f>
        <v>736.25457342061713</v>
      </c>
      <c r="AK14" s="9">
        <f>($AK$5+(L14+U14)*12*7.57%)*SUM(Fasering!$D$5:$D$8)</f>
        <v>1029.2267285001831</v>
      </c>
      <c r="AL14" s="9">
        <f>($AK$5+(M14+V14)*12*7.57%)*SUM(Fasering!$D$5:$D$9)</f>
        <v>1335.3163639592835</v>
      </c>
      <c r="AM14" s="9">
        <f>($AK$5+(N14+W14)*12*7.57%)*SUM(Fasering!$D$5:$D$10)</f>
        <v>1653.7911874172121</v>
      </c>
      <c r="AN14" s="87">
        <f>($AK$5+(O14+X14)*12*7.57%)*SUM(Fasering!$D$5:$D$11)</f>
        <v>1986.0862953832002</v>
      </c>
      <c r="AO14" s="5">
        <f>($AK$5+(I14+AA14)*12*7.57%)*SUM(Fasering!$D$5)</f>
        <v>0</v>
      </c>
      <c r="AP14" s="9">
        <f>($AK$5+(J14+AB14)*12*7.57%)*SUM(Fasering!$D$5:$D$6)</f>
        <v>453.46982518793317</v>
      </c>
      <c r="AQ14" s="9">
        <f>($AK$5+(K14+AC14)*12*7.57%)*SUM(Fasering!$D$5:$D$7)</f>
        <v>728.99758380518801</v>
      </c>
      <c r="AR14" s="9">
        <f>($AK$5+(L14+AD14)*12*7.57%)*SUM(Fasering!$D$5:$D$8)</f>
        <v>1015.7136473374769</v>
      </c>
      <c r="AS14" s="9">
        <f>($AK$5+(M14+AE14)*12*7.57%)*SUM(Fasering!$D$5:$D$9)</f>
        <v>1313.6180157848</v>
      </c>
      <c r="AT14" s="9">
        <f>($AK$5+(N14+AF14)*12*7.57%)*SUM(Fasering!$D$5:$D$10)</f>
        <v>1622.0032976837608</v>
      </c>
      <c r="AU14" s="87">
        <f>($AK$5+(O14+AG14)*12*7.57%)*SUM(Fasering!$D$5:$D$11)</f>
        <v>1942.2591245184001</v>
      </c>
    </row>
    <row r="15" spans="1:47" x14ac:dyDescent="0.3">
      <c r="A15" s="33">
        <f t="shared" si="7"/>
        <v>3</v>
      </c>
      <c r="B15" s="126">
        <v>19134.62</v>
      </c>
      <c r="C15" s="127"/>
      <c r="D15" s="126">
        <f t="shared" si="0"/>
        <v>24266.525083999997</v>
      </c>
      <c r="E15" s="128">
        <f t="shared" si="1"/>
        <v>601.55144370709888</v>
      </c>
      <c r="F15" s="131">
        <f t="shared" si="2"/>
        <v>2022.2104236666664</v>
      </c>
      <c r="G15" s="132">
        <f t="shared" si="8"/>
        <v>50.129286975591569</v>
      </c>
      <c r="H15" s="64">
        <f>'L4'!$H$10</f>
        <v>1609.3</v>
      </c>
      <c r="I15" s="64">
        <f>GEW!$E$12+($F15-GEW!$E$12)*SUM(Fasering!$D$5)</f>
        <v>1716.7792493333334</v>
      </c>
      <c r="J15" s="64">
        <f>GEW!$E$12+($F15-GEW!$E$12)*SUM(Fasering!$D$5:$D$6)</f>
        <v>1795.7526615822198</v>
      </c>
      <c r="K15" s="64">
        <f>GEW!$E$12+($F15-GEW!$E$12)*SUM(Fasering!$D$5:$D$7)</f>
        <v>1841.0645863484576</v>
      </c>
      <c r="L15" s="64">
        <f>GEW!$E$12+($F15-GEW!$E$12)*SUM(Fasering!$D$5:$D$8)</f>
        <v>1886.3765111146952</v>
      </c>
      <c r="M15" s="64">
        <f>GEW!$E$12+($F15-GEW!$E$12)*SUM(Fasering!$D$5:$D$9)</f>
        <v>1931.688435880933</v>
      </c>
      <c r="N15" s="64">
        <f>GEW!$E$12+($F15-GEW!$E$12)*SUM(Fasering!$D$5:$D$10)</f>
        <v>1976.8984989004289</v>
      </c>
      <c r="O15" s="77">
        <f>GEW!$E$12+($F15-GEW!$E$12)*SUM(Fasering!$D$5:$D$11)</f>
        <v>2022.2104236666664</v>
      </c>
      <c r="P15" s="131">
        <f t="shared" si="3"/>
        <v>96.49205383333333</v>
      </c>
      <c r="Q15" s="132">
        <f t="shared" si="4"/>
        <v>2.3919755337354167</v>
      </c>
      <c r="R15" s="46">
        <f>$P15*SUM(Fasering!$D$5)</f>
        <v>0</v>
      </c>
      <c r="S15" s="46">
        <f>$P15*SUM(Fasering!$D$5:$D$6)</f>
        <v>24.949341738787748</v>
      </c>
      <c r="T15" s="46">
        <f>$P15*SUM(Fasering!$D$5:$D$7)</f>
        <v>39.26432020612684</v>
      </c>
      <c r="U15" s="46">
        <f>$P15*SUM(Fasering!$D$5:$D$8)</f>
        <v>53.579298673465928</v>
      </c>
      <c r="V15" s="46">
        <f>$P15*SUM(Fasering!$D$5:$D$9)</f>
        <v>67.894277140805016</v>
      </c>
      <c r="W15" s="46">
        <f>$P15*SUM(Fasering!$D$5:$D$10)</f>
        <v>82.177075365994256</v>
      </c>
      <c r="X15" s="76">
        <f>$P15*SUM(Fasering!$D$5:$D$11)</f>
        <v>96.49205383333333</v>
      </c>
      <c r="Y15" s="131">
        <f t="shared" si="5"/>
        <v>48.245498499999997</v>
      </c>
      <c r="Z15" s="132">
        <f t="shared" si="6"/>
        <v>1.1959746677607033</v>
      </c>
      <c r="AA15" s="75">
        <f>$Y15*SUM(Fasering!$D$5)</f>
        <v>0</v>
      </c>
      <c r="AB15" s="46">
        <f>$Y15*SUM(Fasering!$D$5:$D$6)</f>
        <v>12.474534240029346</v>
      </c>
      <c r="AC15" s="46">
        <f>$Y15*SUM(Fasering!$D$5:$D$7)</f>
        <v>19.631945080992917</v>
      </c>
      <c r="AD15" s="46">
        <f>$Y15*SUM(Fasering!$D$5:$D$8)</f>
        <v>26.789355921956485</v>
      </c>
      <c r="AE15" s="46">
        <f>$Y15*SUM(Fasering!$D$5:$D$9)</f>
        <v>33.946766762920056</v>
      </c>
      <c r="AF15" s="46">
        <f>$Y15*SUM(Fasering!$D$5:$D$10)</f>
        <v>41.088087659036432</v>
      </c>
      <c r="AG15" s="76">
        <f>$Y15*SUM(Fasering!$D$5:$D$11)</f>
        <v>48.245498499999997</v>
      </c>
      <c r="AH15" s="5">
        <f>($AK$5+(I15+R15)*12*7.57%)*SUM(Fasering!$D$5)</f>
        <v>0</v>
      </c>
      <c r="AI15" s="9">
        <f>($AK$5+(J15+S15)*12*7.57%)*SUM(Fasering!$D$5:$D$6)</f>
        <v>460.88608442355275</v>
      </c>
      <c r="AJ15" s="9">
        <f>($AK$5+(K15+T15)*12*7.57%)*SUM(Fasering!$D$5:$D$7)</f>
        <v>747.36562667457451</v>
      </c>
      <c r="AK15" s="9">
        <f>($AK$5+(L15+U15)*12*7.57%)*SUM(Fasering!$D$5:$D$8)</f>
        <v>1049.9163770156842</v>
      </c>
      <c r="AL15" s="9">
        <f>($AK$5+(M15+V15)*12*7.57%)*SUM(Fasering!$D$5:$D$9)</f>
        <v>1368.538335446882</v>
      </c>
      <c r="AM15" s="9">
        <f>($AK$5+(N15+W15)*12*7.57%)*SUM(Fasering!$D$5:$D$10)</f>
        <v>1702.4610842168931</v>
      </c>
      <c r="AN15" s="87">
        <f>($AK$5+(O15+X15)*12*7.57%)*SUM(Fasering!$D$5:$D$11)</f>
        <v>2053.1893305610001</v>
      </c>
      <c r="AO15" s="5">
        <f>($AK$5+(I15+AA15)*12*7.57%)*SUM(Fasering!$D$5)</f>
        <v>0</v>
      </c>
      <c r="AP15" s="9">
        <f>($AK$5+(J15+AB15)*12*7.57%)*SUM(Fasering!$D$5:$D$6)</f>
        <v>457.95601089089985</v>
      </c>
      <c r="AQ15" s="9">
        <f>($AK$5+(K15+AC15)*12*7.57%)*SUM(Fasering!$D$5:$D$7)</f>
        <v>740.10863705914528</v>
      </c>
      <c r="AR15" s="9">
        <f>($AK$5+(L15+AD15)*12*7.57%)*SUM(Fasering!$D$5:$D$8)</f>
        <v>1036.4032958529783</v>
      </c>
      <c r="AS15" s="9">
        <f>($AK$5+(M15+AE15)*12*7.57%)*SUM(Fasering!$D$5:$D$9)</f>
        <v>1346.8399872723987</v>
      </c>
      <c r="AT15" s="9">
        <f>($AK$5+(N15+AF15)*12*7.57%)*SUM(Fasering!$D$5:$D$10)</f>
        <v>1670.6731944834414</v>
      </c>
      <c r="AU15" s="87">
        <f>($AK$5+(O15+AG15)*12*7.57%)*SUM(Fasering!$D$5:$D$11)</f>
        <v>2009.3621596961998</v>
      </c>
    </row>
    <row r="16" spans="1:47" x14ac:dyDescent="0.3">
      <c r="A16" s="33">
        <f t="shared" si="7"/>
        <v>4</v>
      </c>
      <c r="B16" s="126">
        <v>19833.580000000002</v>
      </c>
      <c r="C16" s="127"/>
      <c r="D16" s="126">
        <f t="shared" si="0"/>
        <v>25152.946156000002</v>
      </c>
      <c r="E16" s="128">
        <f t="shared" si="1"/>
        <v>623.52524810423427</v>
      </c>
      <c r="F16" s="131">
        <f t="shared" si="2"/>
        <v>2096.0788463333333</v>
      </c>
      <c r="G16" s="132">
        <f t="shared" si="8"/>
        <v>51.960437342019524</v>
      </c>
      <c r="H16" s="64">
        <f>'L4'!$H$10</f>
        <v>1609.3</v>
      </c>
      <c r="I16" s="64">
        <f>GEW!$E$12+($F16-GEW!$E$12)*SUM(Fasering!$D$5)</f>
        <v>1716.7792493333334</v>
      </c>
      <c r="J16" s="64">
        <f>GEW!$E$12+($F16-GEW!$E$12)*SUM(Fasering!$D$5:$D$6)</f>
        <v>1814.8523537081558</v>
      </c>
      <c r="K16" s="64">
        <f>GEW!$E$12+($F16-GEW!$E$12)*SUM(Fasering!$D$5:$D$7)</f>
        <v>1871.1229516281028</v>
      </c>
      <c r="L16" s="64">
        <f>GEW!$E$12+($F16-GEW!$E$12)*SUM(Fasering!$D$5:$D$8)</f>
        <v>1927.39354954805</v>
      </c>
      <c r="M16" s="64">
        <f>GEW!$E$12+($F16-GEW!$E$12)*SUM(Fasering!$D$5:$D$9)</f>
        <v>1983.6641474679971</v>
      </c>
      <c r="N16" s="64">
        <f>GEW!$E$12+($F16-GEW!$E$12)*SUM(Fasering!$D$5:$D$10)</f>
        <v>2039.8082484133863</v>
      </c>
      <c r="O16" s="77">
        <f>GEW!$E$12+($F16-GEW!$E$12)*SUM(Fasering!$D$5:$D$11)</f>
        <v>2096.0788463333333</v>
      </c>
      <c r="P16" s="131">
        <f t="shared" si="3"/>
        <v>96.49205383333333</v>
      </c>
      <c r="Q16" s="132">
        <f t="shared" si="4"/>
        <v>2.3919755337354167</v>
      </c>
      <c r="R16" s="46">
        <f>$P16*SUM(Fasering!$D$5)</f>
        <v>0</v>
      </c>
      <c r="S16" s="46">
        <f>$P16*SUM(Fasering!$D$5:$D$6)</f>
        <v>24.949341738787748</v>
      </c>
      <c r="T16" s="46">
        <f>$P16*SUM(Fasering!$D$5:$D$7)</f>
        <v>39.26432020612684</v>
      </c>
      <c r="U16" s="46">
        <f>$P16*SUM(Fasering!$D$5:$D$8)</f>
        <v>53.579298673465928</v>
      </c>
      <c r="V16" s="46">
        <f>$P16*SUM(Fasering!$D$5:$D$9)</f>
        <v>67.894277140805016</v>
      </c>
      <c r="W16" s="46">
        <f>$P16*SUM(Fasering!$D$5:$D$10)</f>
        <v>82.177075365994256</v>
      </c>
      <c r="X16" s="76">
        <f>$P16*SUM(Fasering!$D$5:$D$11)</f>
        <v>96.49205383333333</v>
      </c>
      <c r="Y16" s="131">
        <f t="shared" si="5"/>
        <v>48.245498499999997</v>
      </c>
      <c r="Z16" s="132">
        <f t="shared" si="6"/>
        <v>1.1959746677607033</v>
      </c>
      <c r="AA16" s="75">
        <f>$Y16*SUM(Fasering!$D$5)</f>
        <v>0</v>
      </c>
      <c r="AB16" s="46">
        <f>$Y16*SUM(Fasering!$D$5:$D$6)</f>
        <v>12.474534240029346</v>
      </c>
      <c r="AC16" s="46">
        <f>$Y16*SUM(Fasering!$D$5:$D$7)</f>
        <v>19.631945080992917</v>
      </c>
      <c r="AD16" s="46">
        <f>$Y16*SUM(Fasering!$D$5:$D$8)</f>
        <v>26.789355921956485</v>
      </c>
      <c r="AE16" s="46">
        <f>$Y16*SUM(Fasering!$D$5:$D$9)</f>
        <v>33.946766762920056</v>
      </c>
      <c r="AF16" s="46">
        <f>$Y16*SUM(Fasering!$D$5:$D$10)</f>
        <v>41.088087659036432</v>
      </c>
      <c r="AG16" s="76">
        <f>$Y16*SUM(Fasering!$D$5:$D$11)</f>
        <v>48.245498499999997</v>
      </c>
      <c r="AH16" s="5">
        <f>($AK$5+(I16+R16)*12*7.57%)*SUM(Fasering!$D$5)</f>
        <v>0</v>
      </c>
      <c r="AI16" s="9">
        <f>($AK$5+(J16+S16)*12*7.57%)*SUM(Fasering!$D$5:$D$6)</f>
        <v>465.37220594371189</v>
      </c>
      <c r="AJ16" s="9">
        <f>($AK$5+(K16+T16)*12*7.57%)*SUM(Fasering!$D$5:$D$7)</f>
        <v>758.47652096529657</v>
      </c>
      <c r="AK16" s="9">
        <f>($AK$5+(L16+U16)*12*7.57%)*SUM(Fasering!$D$5:$D$8)</f>
        <v>1070.6057295292326</v>
      </c>
      <c r="AL16" s="9">
        <f>($AK$5+(M16+V16)*12*7.57%)*SUM(Fasering!$D$5:$D$9)</f>
        <v>1401.7598316355195</v>
      </c>
      <c r="AM16" s="9">
        <f>($AK$5+(N16+W16)*12*7.57%)*SUM(Fasering!$D$5:$D$10)</f>
        <v>1751.1302847077654</v>
      </c>
      <c r="AN16" s="87">
        <f>($AK$5+(O16+X16)*12*7.57%)*SUM(Fasering!$D$5:$D$11)</f>
        <v>2120.2914057113999</v>
      </c>
      <c r="AO16" s="5">
        <f>($AK$5+(I16+AA16)*12*7.57%)*SUM(Fasering!$D$5)</f>
        <v>0</v>
      </c>
      <c r="AP16" s="9">
        <f>($AK$5+(J16+AB16)*12*7.57%)*SUM(Fasering!$D$5:$D$6)</f>
        <v>462.44213241105899</v>
      </c>
      <c r="AQ16" s="9">
        <f>($AK$5+(K16+AC16)*12*7.57%)*SUM(Fasering!$D$5:$D$7)</f>
        <v>751.21953134986734</v>
      </c>
      <c r="AR16" s="9">
        <f>($AK$5+(L16+AD16)*12*7.57%)*SUM(Fasering!$D$5:$D$8)</f>
        <v>1057.0926483665264</v>
      </c>
      <c r="AS16" s="9">
        <f>($AK$5+(M16+AE16)*12*7.57%)*SUM(Fasering!$D$5:$D$9)</f>
        <v>1380.0614834610365</v>
      </c>
      <c r="AT16" s="9">
        <f>($AK$5+(N16+AF16)*12*7.57%)*SUM(Fasering!$D$5:$D$10)</f>
        <v>1719.3423949743142</v>
      </c>
      <c r="AU16" s="87">
        <f>($AK$5+(O16+AG16)*12*7.57%)*SUM(Fasering!$D$5:$D$11)</f>
        <v>2076.4642348466</v>
      </c>
    </row>
    <row r="17" spans="1:47" x14ac:dyDescent="0.3">
      <c r="A17" s="33">
        <f t="shared" si="7"/>
        <v>5</v>
      </c>
      <c r="B17" s="126">
        <v>19833.580000000002</v>
      </c>
      <c r="C17" s="127"/>
      <c r="D17" s="126">
        <f t="shared" si="0"/>
        <v>25152.946156000002</v>
      </c>
      <c r="E17" s="128">
        <f t="shared" si="1"/>
        <v>623.52524810423427</v>
      </c>
      <c r="F17" s="131">
        <f t="shared" si="2"/>
        <v>2096.0788463333333</v>
      </c>
      <c r="G17" s="132">
        <f t="shared" si="8"/>
        <v>51.960437342019524</v>
      </c>
      <c r="H17" s="64">
        <f>'L4'!$H$10</f>
        <v>1609.3</v>
      </c>
      <c r="I17" s="64">
        <f>GEW!$E$12+($F17-GEW!$E$12)*SUM(Fasering!$D$5)</f>
        <v>1716.7792493333334</v>
      </c>
      <c r="J17" s="64">
        <f>GEW!$E$12+($F17-GEW!$E$12)*SUM(Fasering!$D$5:$D$6)</f>
        <v>1814.8523537081558</v>
      </c>
      <c r="K17" s="64">
        <f>GEW!$E$12+($F17-GEW!$E$12)*SUM(Fasering!$D$5:$D$7)</f>
        <v>1871.1229516281028</v>
      </c>
      <c r="L17" s="64">
        <f>GEW!$E$12+($F17-GEW!$E$12)*SUM(Fasering!$D$5:$D$8)</f>
        <v>1927.39354954805</v>
      </c>
      <c r="M17" s="64">
        <f>GEW!$E$12+($F17-GEW!$E$12)*SUM(Fasering!$D$5:$D$9)</f>
        <v>1983.6641474679971</v>
      </c>
      <c r="N17" s="64">
        <f>GEW!$E$12+($F17-GEW!$E$12)*SUM(Fasering!$D$5:$D$10)</f>
        <v>2039.8082484133863</v>
      </c>
      <c r="O17" s="77">
        <f>GEW!$E$12+($F17-GEW!$E$12)*SUM(Fasering!$D$5:$D$11)</f>
        <v>2096.0788463333333</v>
      </c>
      <c r="P17" s="131">
        <f t="shared" si="3"/>
        <v>96.49205383333333</v>
      </c>
      <c r="Q17" s="132">
        <f t="shared" si="4"/>
        <v>2.3919755337354167</v>
      </c>
      <c r="R17" s="46">
        <f>$P17*SUM(Fasering!$D$5)</f>
        <v>0</v>
      </c>
      <c r="S17" s="46">
        <f>$P17*SUM(Fasering!$D$5:$D$6)</f>
        <v>24.949341738787748</v>
      </c>
      <c r="T17" s="46">
        <f>$P17*SUM(Fasering!$D$5:$D$7)</f>
        <v>39.26432020612684</v>
      </c>
      <c r="U17" s="46">
        <f>$P17*SUM(Fasering!$D$5:$D$8)</f>
        <v>53.579298673465928</v>
      </c>
      <c r="V17" s="46">
        <f>$P17*SUM(Fasering!$D$5:$D$9)</f>
        <v>67.894277140805016</v>
      </c>
      <c r="W17" s="46">
        <f>$P17*SUM(Fasering!$D$5:$D$10)</f>
        <v>82.177075365994256</v>
      </c>
      <c r="X17" s="76">
        <f>$P17*SUM(Fasering!$D$5:$D$11)</f>
        <v>96.49205383333333</v>
      </c>
      <c r="Y17" s="131">
        <f t="shared" si="5"/>
        <v>48.245498499999997</v>
      </c>
      <c r="Z17" s="132">
        <f t="shared" si="6"/>
        <v>1.1959746677607033</v>
      </c>
      <c r="AA17" s="75">
        <f>$Y17*SUM(Fasering!$D$5)</f>
        <v>0</v>
      </c>
      <c r="AB17" s="46">
        <f>$Y17*SUM(Fasering!$D$5:$D$6)</f>
        <v>12.474534240029346</v>
      </c>
      <c r="AC17" s="46">
        <f>$Y17*SUM(Fasering!$D$5:$D$7)</f>
        <v>19.631945080992917</v>
      </c>
      <c r="AD17" s="46">
        <f>$Y17*SUM(Fasering!$D$5:$D$8)</f>
        <v>26.789355921956485</v>
      </c>
      <c r="AE17" s="46">
        <f>$Y17*SUM(Fasering!$D$5:$D$9)</f>
        <v>33.946766762920056</v>
      </c>
      <c r="AF17" s="46">
        <f>$Y17*SUM(Fasering!$D$5:$D$10)</f>
        <v>41.088087659036432</v>
      </c>
      <c r="AG17" s="76">
        <f>$Y17*SUM(Fasering!$D$5:$D$11)</f>
        <v>48.245498499999997</v>
      </c>
      <c r="AH17" s="5">
        <f>($AK$5+(I17+R17)*12*7.57%)*SUM(Fasering!$D$5)</f>
        <v>0</v>
      </c>
      <c r="AI17" s="9">
        <f>($AK$5+(J17+S17)*12*7.57%)*SUM(Fasering!$D$5:$D$6)</f>
        <v>465.37220594371189</v>
      </c>
      <c r="AJ17" s="9">
        <f>($AK$5+(K17+T17)*12*7.57%)*SUM(Fasering!$D$5:$D$7)</f>
        <v>758.47652096529657</v>
      </c>
      <c r="AK17" s="9">
        <f>($AK$5+(L17+U17)*12*7.57%)*SUM(Fasering!$D$5:$D$8)</f>
        <v>1070.6057295292326</v>
      </c>
      <c r="AL17" s="9">
        <f>($AK$5+(M17+V17)*12*7.57%)*SUM(Fasering!$D$5:$D$9)</f>
        <v>1401.7598316355195</v>
      </c>
      <c r="AM17" s="9">
        <f>($AK$5+(N17+W17)*12*7.57%)*SUM(Fasering!$D$5:$D$10)</f>
        <v>1751.1302847077654</v>
      </c>
      <c r="AN17" s="87">
        <f>($AK$5+(O17+X17)*12*7.57%)*SUM(Fasering!$D$5:$D$11)</f>
        <v>2120.2914057113999</v>
      </c>
      <c r="AO17" s="5">
        <f>($AK$5+(I17+AA17)*12*7.57%)*SUM(Fasering!$D$5)</f>
        <v>0</v>
      </c>
      <c r="AP17" s="9">
        <f>($AK$5+(J17+AB17)*12*7.57%)*SUM(Fasering!$D$5:$D$6)</f>
        <v>462.44213241105899</v>
      </c>
      <c r="AQ17" s="9">
        <f>($AK$5+(K17+AC17)*12*7.57%)*SUM(Fasering!$D$5:$D$7)</f>
        <v>751.21953134986734</v>
      </c>
      <c r="AR17" s="9">
        <f>($AK$5+(L17+AD17)*12*7.57%)*SUM(Fasering!$D$5:$D$8)</f>
        <v>1057.0926483665264</v>
      </c>
      <c r="AS17" s="9">
        <f>($AK$5+(M17+AE17)*12*7.57%)*SUM(Fasering!$D$5:$D$9)</f>
        <v>1380.0614834610365</v>
      </c>
      <c r="AT17" s="9">
        <f>($AK$5+(N17+AF17)*12*7.57%)*SUM(Fasering!$D$5:$D$10)</f>
        <v>1719.3423949743142</v>
      </c>
      <c r="AU17" s="87">
        <f>($AK$5+(O17+AG17)*12*7.57%)*SUM(Fasering!$D$5:$D$11)</f>
        <v>2076.4642348466</v>
      </c>
    </row>
    <row r="18" spans="1:47" x14ac:dyDescent="0.3">
      <c r="A18" s="33">
        <f t="shared" si="7"/>
        <v>6</v>
      </c>
      <c r="B18" s="126">
        <v>20829.810000000001</v>
      </c>
      <c r="C18" s="127"/>
      <c r="D18" s="126">
        <f t="shared" si="0"/>
        <v>26416.365042000001</v>
      </c>
      <c r="E18" s="128">
        <f t="shared" si="1"/>
        <v>654.8445841957963</v>
      </c>
      <c r="F18" s="126">
        <f t="shared" si="2"/>
        <v>2201.3637535000003</v>
      </c>
      <c r="G18" s="128">
        <f t="shared" si="8"/>
        <v>54.570382016316358</v>
      </c>
      <c r="H18" s="64">
        <f>'L4'!$H$10</f>
        <v>1609.3</v>
      </c>
      <c r="I18" s="64">
        <f>GEW!$E$12+($F18-GEW!$E$12)*SUM(Fasering!$D$5)</f>
        <v>1716.7792493333334</v>
      </c>
      <c r="J18" s="64">
        <f>GEW!$E$12+($F18-GEW!$E$12)*SUM(Fasering!$D$5:$D$6)</f>
        <v>1842.07520807267</v>
      </c>
      <c r="K18" s="64">
        <f>GEW!$E$12+($F18-GEW!$E$12)*SUM(Fasering!$D$5:$D$7)</f>
        <v>1913.9652390873866</v>
      </c>
      <c r="L18" s="64">
        <f>GEW!$E$12+($F18-GEW!$E$12)*SUM(Fasering!$D$5:$D$8)</f>
        <v>1985.8552701021031</v>
      </c>
      <c r="M18" s="64">
        <f>GEW!$E$12+($F18-GEW!$E$12)*SUM(Fasering!$D$5:$D$9)</f>
        <v>2057.7453011168195</v>
      </c>
      <c r="N18" s="64">
        <f>GEW!$E$12+($F18-GEW!$E$12)*SUM(Fasering!$D$5:$D$10)</f>
        <v>2129.4737224852838</v>
      </c>
      <c r="O18" s="77">
        <f>GEW!$E$12+($F18-GEW!$E$12)*SUM(Fasering!$D$5:$D$11)</f>
        <v>2201.3637535000003</v>
      </c>
      <c r="P18" s="131">
        <f t="shared" si="3"/>
        <v>48.245498499999997</v>
      </c>
      <c r="Q18" s="132">
        <f t="shared" si="4"/>
        <v>1.1959746677607033</v>
      </c>
      <c r="R18" s="46">
        <f>$P18*SUM(Fasering!$D$5)</f>
        <v>0</v>
      </c>
      <c r="S18" s="46">
        <f>$P18*SUM(Fasering!$D$5:$D$6)</f>
        <v>12.474534240029346</v>
      </c>
      <c r="T18" s="46">
        <f>$P18*SUM(Fasering!$D$5:$D$7)</f>
        <v>19.631945080992917</v>
      </c>
      <c r="U18" s="46">
        <f>$P18*SUM(Fasering!$D$5:$D$8)</f>
        <v>26.789355921956485</v>
      </c>
      <c r="V18" s="46">
        <f>$P18*SUM(Fasering!$D$5:$D$9)</f>
        <v>33.946766762920056</v>
      </c>
      <c r="W18" s="46">
        <f>$P18*SUM(Fasering!$D$5:$D$10)</f>
        <v>41.088087659036432</v>
      </c>
      <c r="X18" s="76">
        <f>$P18*SUM(Fasering!$D$5:$D$11)</f>
        <v>48.245498499999997</v>
      </c>
      <c r="Y18" s="131">
        <f t="shared" si="5"/>
        <v>24.123277666666663</v>
      </c>
      <c r="Z18" s="132">
        <f t="shared" si="6"/>
        <v>0.5980004329873565</v>
      </c>
      <c r="AA18" s="75">
        <f>$Y18*SUM(Fasering!$D$5)</f>
        <v>0</v>
      </c>
      <c r="AB18" s="46">
        <f>$Y18*SUM(Fasering!$D$5:$D$6)</f>
        <v>6.2374037493792001</v>
      </c>
      <c r="AC18" s="46">
        <f>$Y18*SUM(Fasering!$D$5:$D$7)</f>
        <v>9.8161875625669595</v>
      </c>
      <c r="AD18" s="46">
        <f>$Y18*SUM(Fasering!$D$5:$D$8)</f>
        <v>13.39497137575472</v>
      </c>
      <c r="AE18" s="46">
        <f>$Y18*SUM(Fasering!$D$5:$D$9)</f>
        <v>16.97375518894248</v>
      </c>
      <c r="AF18" s="46">
        <f>$Y18*SUM(Fasering!$D$5:$D$10)</f>
        <v>20.544493853478905</v>
      </c>
      <c r="AG18" s="76">
        <f>$Y18*SUM(Fasering!$D$5:$D$11)</f>
        <v>24.123277666666663</v>
      </c>
      <c r="AH18" s="5">
        <f>($AK$5+(I18+R18)*12*7.57%)*SUM(Fasering!$D$5)</f>
        <v>0</v>
      </c>
      <c r="AI18" s="9">
        <f>($AK$5+(J18+S18)*12*7.57%)*SUM(Fasering!$D$5:$D$6)</f>
        <v>468.83621625280693</v>
      </c>
      <c r="AJ18" s="9">
        <f>($AK$5+(K18+T18)*12*7.57%)*SUM(Fasering!$D$5:$D$7)</f>
        <v>767.05592573473348</v>
      </c>
      <c r="AK18" s="9">
        <f>($AK$5+(L18+U18)*12*7.57%)*SUM(Fasering!$D$5:$D$8)</f>
        <v>1086.5812509397385</v>
      </c>
      <c r="AL18" s="9">
        <f>($AK$5+(M18+V18)*12*7.57%)*SUM(Fasering!$D$5:$D$9)</f>
        <v>1427.4121918678218</v>
      </c>
      <c r="AM18" s="9">
        <f>($AK$5+(N18+W18)*12*7.57%)*SUM(Fasering!$D$5:$D$10)</f>
        <v>1788.7107674205515</v>
      </c>
      <c r="AN18" s="87">
        <f>($AK$5+(O18+X18)*12*7.57%)*SUM(Fasering!$D$5:$D$11)</f>
        <v>2172.1050445168003</v>
      </c>
      <c r="AO18" s="5">
        <f>($AK$5+(I18+AA18)*12*7.57%)*SUM(Fasering!$D$5)</f>
        <v>0</v>
      </c>
      <c r="AP18" s="9">
        <f>($AK$5+(J18+AB18)*12*7.57%)*SUM(Fasering!$D$5:$D$6)</f>
        <v>467.37124366928811</v>
      </c>
      <c r="AQ18" s="9">
        <f>($AK$5+(K18+AC18)*12*7.57%)*SUM(Fasering!$D$5:$D$7)</f>
        <v>763.42758989025424</v>
      </c>
      <c r="AR18" s="9">
        <f>($AK$5+(L18+AD18)*12*7.57%)*SUM(Fasering!$D$5:$D$8)</f>
        <v>1079.8250063603386</v>
      </c>
      <c r="AS18" s="9">
        <f>($AK$5+(M18+AE18)*12*7.57%)*SUM(Fasering!$D$5:$D$9)</f>
        <v>1416.5634930795411</v>
      </c>
      <c r="AT18" s="9">
        <f>($AK$5+(N18+AF18)*12*7.57%)*SUM(Fasering!$D$5:$D$10)</f>
        <v>1772.8175188626342</v>
      </c>
      <c r="AU18" s="87">
        <f>($AK$5+(O18+AG18)*12*7.57%)*SUM(Fasering!$D$5:$D$11)</f>
        <v>2150.1924191118001</v>
      </c>
    </row>
    <row r="19" spans="1:47" x14ac:dyDescent="0.3">
      <c r="A19" s="33">
        <f t="shared" si="7"/>
        <v>7</v>
      </c>
      <c r="B19" s="126">
        <v>20829.810000000001</v>
      </c>
      <c r="C19" s="127"/>
      <c r="D19" s="126">
        <f t="shared" si="0"/>
        <v>26416.365042000001</v>
      </c>
      <c r="E19" s="128">
        <f t="shared" si="1"/>
        <v>654.8445841957963</v>
      </c>
      <c r="F19" s="126">
        <f t="shared" si="2"/>
        <v>2201.3637535000003</v>
      </c>
      <c r="G19" s="128">
        <f t="shared" si="8"/>
        <v>54.570382016316358</v>
      </c>
      <c r="H19" s="64">
        <f>'L4'!$H$10</f>
        <v>1609.3</v>
      </c>
      <c r="I19" s="64">
        <f>GEW!$E$12+($F19-GEW!$E$12)*SUM(Fasering!$D$5)</f>
        <v>1716.7792493333334</v>
      </c>
      <c r="J19" s="64">
        <f>GEW!$E$12+($F19-GEW!$E$12)*SUM(Fasering!$D$5:$D$6)</f>
        <v>1842.07520807267</v>
      </c>
      <c r="K19" s="64">
        <f>GEW!$E$12+($F19-GEW!$E$12)*SUM(Fasering!$D$5:$D$7)</f>
        <v>1913.9652390873866</v>
      </c>
      <c r="L19" s="64">
        <f>GEW!$E$12+($F19-GEW!$E$12)*SUM(Fasering!$D$5:$D$8)</f>
        <v>1985.8552701021031</v>
      </c>
      <c r="M19" s="64">
        <f>GEW!$E$12+($F19-GEW!$E$12)*SUM(Fasering!$D$5:$D$9)</f>
        <v>2057.7453011168195</v>
      </c>
      <c r="N19" s="64">
        <f>GEW!$E$12+($F19-GEW!$E$12)*SUM(Fasering!$D$5:$D$10)</f>
        <v>2129.4737224852838</v>
      </c>
      <c r="O19" s="77">
        <f>GEW!$E$12+($F19-GEW!$E$12)*SUM(Fasering!$D$5:$D$11)</f>
        <v>2201.3637535000003</v>
      </c>
      <c r="P19" s="131">
        <f t="shared" si="3"/>
        <v>48.245498499999997</v>
      </c>
      <c r="Q19" s="132">
        <f t="shared" si="4"/>
        <v>1.1959746677607033</v>
      </c>
      <c r="R19" s="46">
        <f>$P19*SUM(Fasering!$D$5)</f>
        <v>0</v>
      </c>
      <c r="S19" s="46">
        <f>$P19*SUM(Fasering!$D$5:$D$6)</f>
        <v>12.474534240029346</v>
      </c>
      <c r="T19" s="46">
        <f>$P19*SUM(Fasering!$D$5:$D$7)</f>
        <v>19.631945080992917</v>
      </c>
      <c r="U19" s="46">
        <f>$P19*SUM(Fasering!$D$5:$D$8)</f>
        <v>26.789355921956485</v>
      </c>
      <c r="V19" s="46">
        <f>$P19*SUM(Fasering!$D$5:$D$9)</f>
        <v>33.946766762920056</v>
      </c>
      <c r="W19" s="46">
        <f>$P19*SUM(Fasering!$D$5:$D$10)</f>
        <v>41.088087659036432</v>
      </c>
      <c r="X19" s="76">
        <f>$P19*SUM(Fasering!$D$5:$D$11)</f>
        <v>48.245498499999997</v>
      </c>
      <c r="Y19" s="131">
        <f t="shared" si="5"/>
        <v>24.123277666666663</v>
      </c>
      <c r="Z19" s="132">
        <f t="shared" si="6"/>
        <v>0.5980004329873565</v>
      </c>
      <c r="AA19" s="75">
        <f>$Y19*SUM(Fasering!$D$5)</f>
        <v>0</v>
      </c>
      <c r="AB19" s="46">
        <f>$Y19*SUM(Fasering!$D$5:$D$6)</f>
        <v>6.2374037493792001</v>
      </c>
      <c r="AC19" s="46">
        <f>$Y19*SUM(Fasering!$D$5:$D$7)</f>
        <v>9.8161875625669595</v>
      </c>
      <c r="AD19" s="46">
        <f>$Y19*SUM(Fasering!$D$5:$D$8)</f>
        <v>13.39497137575472</v>
      </c>
      <c r="AE19" s="46">
        <f>$Y19*SUM(Fasering!$D$5:$D$9)</f>
        <v>16.97375518894248</v>
      </c>
      <c r="AF19" s="46">
        <f>$Y19*SUM(Fasering!$D$5:$D$10)</f>
        <v>20.544493853478905</v>
      </c>
      <c r="AG19" s="76">
        <f>$Y19*SUM(Fasering!$D$5:$D$11)</f>
        <v>24.123277666666663</v>
      </c>
      <c r="AH19" s="5">
        <f>($AK$5+(I19+R19)*12*7.57%)*SUM(Fasering!$D$5)</f>
        <v>0</v>
      </c>
      <c r="AI19" s="9">
        <f>($AK$5+(J19+S19)*12*7.57%)*SUM(Fasering!$D$5:$D$6)</f>
        <v>468.83621625280693</v>
      </c>
      <c r="AJ19" s="9">
        <f>($AK$5+(K19+T19)*12*7.57%)*SUM(Fasering!$D$5:$D$7)</f>
        <v>767.05592573473348</v>
      </c>
      <c r="AK19" s="9">
        <f>($AK$5+(L19+U19)*12*7.57%)*SUM(Fasering!$D$5:$D$8)</f>
        <v>1086.5812509397385</v>
      </c>
      <c r="AL19" s="9">
        <f>($AK$5+(M19+V19)*12*7.57%)*SUM(Fasering!$D$5:$D$9)</f>
        <v>1427.4121918678218</v>
      </c>
      <c r="AM19" s="9">
        <f>($AK$5+(N19+W19)*12*7.57%)*SUM(Fasering!$D$5:$D$10)</f>
        <v>1788.7107674205515</v>
      </c>
      <c r="AN19" s="87">
        <f>($AK$5+(O19+X19)*12*7.57%)*SUM(Fasering!$D$5:$D$11)</f>
        <v>2172.1050445168003</v>
      </c>
      <c r="AO19" s="5">
        <f>($AK$5+(I19+AA19)*12*7.57%)*SUM(Fasering!$D$5)</f>
        <v>0</v>
      </c>
      <c r="AP19" s="9">
        <f>($AK$5+(J19+AB19)*12*7.57%)*SUM(Fasering!$D$5:$D$6)</f>
        <v>467.37124366928811</v>
      </c>
      <c r="AQ19" s="9">
        <f>($AK$5+(K19+AC19)*12*7.57%)*SUM(Fasering!$D$5:$D$7)</f>
        <v>763.42758989025424</v>
      </c>
      <c r="AR19" s="9">
        <f>($AK$5+(L19+AD19)*12*7.57%)*SUM(Fasering!$D$5:$D$8)</f>
        <v>1079.8250063603386</v>
      </c>
      <c r="AS19" s="9">
        <f>($AK$5+(M19+AE19)*12*7.57%)*SUM(Fasering!$D$5:$D$9)</f>
        <v>1416.5634930795411</v>
      </c>
      <c r="AT19" s="9">
        <f>($AK$5+(N19+AF19)*12*7.57%)*SUM(Fasering!$D$5:$D$10)</f>
        <v>1772.8175188626342</v>
      </c>
      <c r="AU19" s="87">
        <f>($AK$5+(O19+AG19)*12*7.57%)*SUM(Fasering!$D$5:$D$11)</f>
        <v>2150.1924191118001</v>
      </c>
    </row>
    <row r="20" spans="1:47" x14ac:dyDescent="0.3">
      <c r="A20" s="33">
        <f t="shared" si="7"/>
        <v>8</v>
      </c>
      <c r="B20" s="126">
        <v>21826.03</v>
      </c>
      <c r="C20" s="127"/>
      <c r="D20" s="126">
        <f t="shared" si="0"/>
        <v>27679.771245999997</v>
      </c>
      <c r="E20" s="128">
        <f t="shared" si="1"/>
        <v>686.16360590878992</v>
      </c>
      <c r="F20" s="126">
        <f t="shared" si="2"/>
        <v>2306.6476038333335</v>
      </c>
      <c r="G20" s="128">
        <f t="shared" si="8"/>
        <v>57.180300492399176</v>
      </c>
      <c r="H20" s="64">
        <f>'L4'!$H$10</f>
        <v>1609.3</v>
      </c>
      <c r="I20" s="64">
        <f>GEW!$E$12+($F20-GEW!$E$12)*SUM(Fasering!$D$5)</f>
        <v>1716.7792493333334</v>
      </c>
      <c r="J20" s="64">
        <f>GEW!$E$12+($F20-GEW!$E$12)*SUM(Fasering!$D$5:$D$6)</f>
        <v>1869.2977891784553</v>
      </c>
      <c r="K20" s="64">
        <f>GEW!$E$12+($F20-GEW!$E$12)*SUM(Fasering!$D$5:$D$7)</f>
        <v>1956.8070965025292</v>
      </c>
      <c r="L20" s="64">
        <f>GEW!$E$12+($F20-GEW!$E$12)*SUM(Fasering!$D$5:$D$8)</f>
        <v>2044.3164038266029</v>
      </c>
      <c r="M20" s="64">
        <f>GEW!$E$12+($F20-GEW!$E$12)*SUM(Fasering!$D$5:$D$9)</f>
        <v>2131.8257111506769</v>
      </c>
      <c r="N20" s="64">
        <f>GEW!$E$12+($F20-GEW!$E$12)*SUM(Fasering!$D$5:$D$10)</f>
        <v>2219.1382965092598</v>
      </c>
      <c r="O20" s="77">
        <f>GEW!$E$12+($F20-GEW!$E$12)*SUM(Fasering!$D$5:$D$11)</f>
        <v>2306.6476038333335</v>
      </c>
      <c r="P20" s="131">
        <f t="shared" si="3"/>
        <v>48.245498499999997</v>
      </c>
      <c r="Q20" s="132">
        <f t="shared" si="4"/>
        <v>1.1959746677607033</v>
      </c>
      <c r="R20" s="46">
        <f>$P20*SUM(Fasering!$D$5)</f>
        <v>0</v>
      </c>
      <c r="S20" s="46">
        <f>$P20*SUM(Fasering!$D$5:$D$6)</f>
        <v>12.474534240029346</v>
      </c>
      <c r="T20" s="46">
        <f>$P20*SUM(Fasering!$D$5:$D$7)</f>
        <v>19.631945080992917</v>
      </c>
      <c r="U20" s="46">
        <f>$P20*SUM(Fasering!$D$5:$D$8)</f>
        <v>26.789355921956485</v>
      </c>
      <c r="V20" s="46">
        <f>$P20*SUM(Fasering!$D$5:$D$9)</f>
        <v>33.946766762920056</v>
      </c>
      <c r="W20" s="46">
        <f>$P20*SUM(Fasering!$D$5:$D$10)</f>
        <v>41.088087659036432</v>
      </c>
      <c r="X20" s="76">
        <f>$P20*SUM(Fasering!$D$5:$D$11)</f>
        <v>48.245498499999997</v>
      </c>
      <c r="Y20" s="131">
        <f t="shared" si="5"/>
        <v>24.123277666666663</v>
      </c>
      <c r="Z20" s="132">
        <f t="shared" si="6"/>
        <v>0.5980004329873565</v>
      </c>
      <c r="AA20" s="75">
        <f>$Y20*SUM(Fasering!$D$5)</f>
        <v>0</v>
      </c>
      <c r="AB20" s="46">
        <f>$Y20*SUM(Fasering!$D$5:$D$6)</f>
        <v>6.2374037493792001</v>
      </c>
      <c r="AC20" s="46">
        <f>$Y20*SUM(Fasering!$D$5:$D$7)</f>
        <v>9.8161875625669595</v>
      </c>
      <c r="AD20" s="46">
        <f>$Y20*SUM(Fasering!$D$5:$D$8)</f>
        <v>13.39497137575472</v>
      </c>
      <c r="AE20" s="46">
        <f>$Y20*SUM(Fasering!$D$5:$D$9)</f>
        <v>16.97375518894248</v>
      </c>
      <c r="AF20" s="46">
        <f>$Y20*SUM(Fasering!$D$5:$D$10)</f>
        <v>20.544493853478905</v>
      </c>
      <c r="AG20" s="76">
        <f>$Y20*SUM(Fasering!$D$5:$D$11)</f>
        <v>24.123277666666663</v>
      </c>
      <c r="AH20" s="5">
        <f>($AK$5+(I20+R20)*12*7.57%)*SUM(Fasering!$D$5)</f>
        <v>0</v>
      </c>
      <c r="AI20" s="9">
        <f>($AK$5+(J20+S20)*12*7.57%)*SUM(Fasering!$D$5:$D$6)</f>
        <v>475.23023591174723</v>
      </c>
      <c r="AJ20" s="9">
        <f>($AK$5+(K20+T20)*12*7.57%)*SUM(Fasering!$D$5:$D$7)</f>
        <v>782.89216115636441</v>
      </c>
      <c r="AK20" s="9">
        <f>($AK$5+(L20+U20)*12*7.57%)*SUM(Fasering!$D$5:$D$8)</f>
        <v>1116.0695575109971</v>
      </c>
      <c r="AL20" s="9">
        <f>($AK$5+(M20+V20)*12*7.57%)*SUM(Fasering!$D$5:$D$9)</f>
        <v>1474.7624249756457</v>
      </c>
      <c r="AM20" s="9">
        <f>($AK$5+(N20+W20)*12*7.57%)*SUM(Fasering!$D$5:$D$10)</f>
        <v>1858.0784435579794</v>
      </c>
      <c r="AN20" s="87">
        <f>($AK$5+(O20+X20)*12*7.57%)*SUM(Fasering!$D$5:$D$11)</f>
        <v>2267.7448941596003</v>
      </c>
      <c r="AO20" s="5">
        <f>($AK$5+(I20+AA20)*12*7.57%)*SUM(Fasering!$D$5)</f>
        <v>0</v>
      </c>
      <c r="AP20" s="9">
        <f>($AK$5+(J20+AB20)*12*7.57%)*SUM(Fasering!$D$5:$D$6)</f>
        <v>473.76526332822846</v>
      </c>
      <c r="AQ20" s="9">
        <f>($AK$5+(K20+AC20)*12*7.57%)*SUM(Fasering!$D$5:$D$7)</f>
        <v>779.26382531188506</v>
      </c>
      <c r="AR20" s="9">
        <f>($AK$5+(L20+AD20)*12*7.57%)*SUM(Fasering!$D$5:$D$8)</f>
        <v>1109.313312931597</v>
      </c>
      <c r="AS20" s="9">
        <f>($AK$5+(M20+AE20)*12*7.57%)*SUM(Fasering!$D$5:$D$9)</f>
        <v>1463.913726187365</v>
      </c>
      <c r="AT20" s="9">
        <f>($AK$5+(N20+AF20)*12*7.57%)*SUM(Fasering!$D$5:$D$10)</f>
        <v>1842.1851950000628</v>
      </c>
      <c r="AU20" s="87">
        <f>($AK$5+(O20+AG20)*12*7.57%)*SUM(Fasering!$D$5:$D$11)</f>
        <v>2245.8322687546001</v>
      </c>
    </row>
    <row r="21" spans="1:47" x14ac:dyDescent="0.3">
      <c r="A21" s="33">
        <f t="shared" si="7"/>
        <v>9</v>
      </c>
      <c r="B21" s="126">
        <v>21826.03</v>
      </c>
      <c r="C21" s="127"/>
      <c r="D21" s="126">
        <f t="shared" si="0"/>
        <v>27679.771245999997</v>
      </c>
      <c r="E21" s="128">
        <f t="shared" si="1"/>
        <v>686.16360590878992</v>
      </c>
      <c r="F21" s="126">
        <f t="shared" si="2"/>
        <v>2306.6476038333335</v>
      </c>
      <c r="G21" s="128">
        <f t="shared" si="8"/>
        <v>57.180300492399176</v>
      </c>
      <c r="H21" s="64">
        <f>'L4'!$H$10</f>
        <v>1609.3</v>
      </c>
      <c r="I21" s="64">
        <f>GEW!$E$12+($F21-GEW!$E$12)*SUM(Fasering!$D$5)</f>
        <v>1716.7792493333334</v>
      </c>
      <c r="J21" s="64">
        <f>GEW!$E$12+($F21-GEW!$E$12)*SUM(Fasering!$D$5:$D$6)</f>
        <v>1869.2977891784553</v>
      </c>
      <c r="K21" s="64">
        <f>GEW!$E$12+($F21-GEW!$E$12)*SUM(Fasering!$D$5:$D$7)</f>
        <v>1956.8070965025292</v>
      </c>
      <c r="L21" s="64">
        <f>GEW!$E$12+($F21-GEW!$E$12)*SUM(Fasering!$D$5:$D$8)</f>
        <v>2044.3164038266029</v>
      </c>
      <c r="M21" s="64">
        <f>GEW!$E$12+($F21-GEW!$E$12)*SUM(Fasering!$D$5:$D$9)</f>
        <v>2131.8257111506769</v>
      </c>
      <c r="N21" s="64">
        <f>GEW!$E$12+($F21-GEW!$E$12)*SUM(Fasering!$D$5:$D$10)</f>
        <v>2219.1382965092598</v>
      </c>
      <c r="O21" s="77">
        <f>GEW!$E$12+($F21-GEW!$E$12)*SUM(Fasering!$D$5:$D$11)</f>
        <v>2306.6476038333335</v>
      </c>
      <c r="P21" s="131">
        <f t="shared" si="3"/>
        <v>48.245498499999997</v>
      </c>
      <c r="Q21" s="132">
        <f t="shared" si="4"/>
        <v>1.1959746677607033</v>
      </c>
      <c r="R21" s="46">
        <f>$P21*SUM(Fasering!$D$5)</f>
        <v>0</v>
      </c>
      <c r="S21" s="46">
        <f>$P21*SUM(Fasering!$D$5:$D$6)</f>
        <v>12.474534240029346</v>
      </c>
      <c r="T21" s="46">
        <f>$P21*SUM(Fasering!$D$5:$D$7)</f>
        <v>19.631945080992917</v>
      </c>
      <c r="U21" s="46">
        <f>$P21*SUM(Fasering!$D$5:$D$8)</f>
        <v>26.789355921956485</v>
      </c>
      <c r="V21" s="46">
        <f>$P21*SUM(Fasering!$D$5:$D$9)</f>
        <v>33.946766762920056</v>
      </c>
      <c r="W21" s="46">
        <f>$P21*SUM(Fasering!$D$5:$D$10)</f>
        <v>41.088087659036432</v>
      </c>
      <c r="X21" s="76">
        <f>$P21*SUM(Fasering!$D$5:$D$11)</f>
        <v>48.245498499999997</v>
      </c>
      <c r="Y21" s="131">
        <f t="shared" si="5"/>
        <v>24.123277666666663</v>
      </c>
      <c r="Z21" s="132">
        <f t="shared" si="6"/>
        <v>0.5980004329873565</v>
      </c>
      <c r="AA21" s="75">
        <f>$Y21*SUM(Fasering!$D$5)</f>
        <v>0</v>
      </c>
      <c r="AB21" s="46">
        <f>$Y21*SUM(Fasering!$D$5:$D$6)</f>
        <v>6.2374037493792001</v>
      </c>
      <c r="AC21" s="46">
        <f>$Y21*SUM(Fasering!$D$5:$D$7)</f>
        <v>9.8161875625669595</v>
      </c>
      <c r="AD21" s="46">
        <f>$Y21*SUM(Fasering!$D$5:$D$8)</f>
        <v>13.39497137575472</v>
      </c>
      <c r="AE21" s="46">
        <f>$Y21*SUM(Fasering!$D$5:$D$9)</f>
        <v>16.97375518894248</v>
      </c>
      <c r="AF21" s="46">
        <f>$Y21*SUM(Fasering!$D$5:$D$10)</f>
        <v>20.544493853478905</v>
      </c>
      <c r="AG21" s="76">
        <f>$Y21*SUM(Fasering!$D$5:$D$11)</f>
        <v>24.123277666666663</v>
      </c>
      <c r="AH21" s="5">
        <f>($AK$5+(I21+R21)*12*7.57%)*SUM(Fasering!$D$5)</f>
        <v>0</v>
      </c>
      <c r="AI21" s="9">
        <f>($AK$5+(J21+S21)*12*7.57%)*SUM(Fasering!$D$5:$D$6)</f>
        <v>475.23023591174723</v>
      </c>
      <c r="AJ21" s="9">
        <f>($AK$5+(K21+T21)*12*7.57%)*SUM(Fasering!$D$5:$D$7)</f>
        <v>782.89216115636441</v>
      </c>
      <c r="AK21" s="9">
        <f>($AK$5+(L21+U21)*12*7.57%)*SUM(Fasering!$D$5:$D$8)</f>
        <v>1116.0695575109971</v>
      </c>
      <c r="AL21" s="9">
        <f>($AK$5+(M21+V21)*12*7.57%)*SUM(Fasering!$D$5:$D$9)</f>
        <v>1474.7624249756457</v>
      </c>
      <c r="AM21" s="9">
        <f>($AK$5+(N21+W21)*12*7.57%)*SUM(Fasering!$D$5:$D$10)</f>
        <v>1858.0784435579794</v>
      </c>
      <c r="AN21" s="87">
        <f>($AK$5+(O21+X21)*12*7.57%)*SUM(Fasering!$D$5:$D$11)</f>
        <v>2267.7448941596003</v>
      </c>
      <c r="AO21" s="5">
        <f>($AK$5+(I21+AA21)*12*7.57%)*SUM(Fasering!$D$5)</f>
        <v>0</v>
      </c>
      <c r="AP21" s="9">
        <f>($AK$5+(J21+AB21)*12*7.57%)*SUM(Fasering!$D$5:$D$6)</f>
        <v>473.76526332822846</v>
      </c>
      <c r="AQ21" s="9">
        <f>($AK$5+(K21+AC21)*12*7.57%)*SUM(Fasering!$D$5:$D$7)</f>
        <v>779.26382531188506</v>
      </c>
      <c r="AR21" s="9">
        <f>($AK$5+(L21+AD21)*12*7.57%)*SUM(Fasering!$D$5:$D$8)</f>
        <v>1109.313312931597</v>
      </c>
      <c r="AS21" s="9">
        <f>($AK$5+(M21+AE21)*12*7.57%)*SUM(Fasering!$D$5:$D$9)</f>
        <v>1463.913726187365</v>
      </c>
      <c r="AT21" s="9">
        <f>($AK$5+(N21+AF21)*12*7.57%)*SUM(Fasering!$D$5:$D$10)</f>
        <v>1842.1851950000628</v>
      </c>
      <c r="AU21" s="87">
        <f>($AK$5+(O21+AG21)*12*7.57%)*SUM(Fasering!$D$5:$D$11)</f>
        <v>2245.8322687546001</v>
      </c>
    </row>
    <row r="22" spans="1:47" x14ac:dyDescent="0.3">
      <c r="A22" s="33">
        <f t="shared" si="7"/>
        <v>10</v>
      </c>
      <c r="B22" s="126">
        <v>22822.25</v>
      </c>
      <c r="C22" s="127"/>
      <c r="D22" s="126">
        <f t="shared" si="0"/>
        <v>28943.177449999999</v>
      </c>
      <c r="E22" s="128">
        <f t="shared" si="1"/>
        <v>717.48262762178388</v>
      </c>
      <c r="F22" s="126">
        <f t="shared" si="2"/>
        <v>2411.9314541666668</v>
      </c>
      <c r="G22" s="128">
        <f t="shared" si="8"/>
        <v>59.790218968481994</v>
      </c>
      <c r="H22" s="64">
        <f>'L4'!$H$10</f>
        <v>1609.3</v>
      </c>
      <c r="I22" s="64">
        <f>GEW!$E$12+($F22-GEW!$E$12)*SUM(Fasering!$D$5)</f>
        <v>1716.7792493333334</v>
      </c>
      <c r="J22" s="64">
        <f>GEW!$E$12+($F22-GEW!$E$12)*SUM(Fasering!$D$5:$D$6)</f>
        <v>1896.5203702842405</v>
      </c>
      <c r="K22" s="64">
        <f>GEW!$E$12+($F22-GEW!$E$12)*SUM(Fasering!$D$5:$D$7)</f>
        <v>1999.6489539176719</v>
      </c>
      <c r="L22" s="64">
        <f>GEW!$E$12+($F22-GEW!$E$12)*SUM(Fasering!$D$5:$D$8)</f>
        <v>2102.7775375511028</v>
      </c>
      <c r="M22" s="64">
        <f>GEW!$E$12+($F22-GEW!$E$12)*SUM(Fasering!$D$5:$D$9)</f>
        <v>2205.9061211845342</v>
      </c>
      <c r="N22" s="64">
        <f>GEW!$E$12+($F22-GEW!$E$12)*SUM(Fasering!$D$5:$D$10)</f>
        <v>2308.8028705332358</v>
      </c>
      <c r="O22" s="77">
        <f>GEW!$E$12+($F22-GEW!$E$12)*SUM(Fasering!$D$5:$D$11)</f>
        <v>2411.9314541666668</v>
      </c>
      <c r="P22" s="126">
        <f t="shared" si="3"/>
        <v>31.058218000000107</v>
      </c>
      <c r="Q22" s="128">
        <f t="shared" si="4"/>
        <v>0.76991311331956958</v>
      </c>
      <c r="R22" s="46">
        <f>$P22*SUM(Fasering!$D$5)</f>
        <v>0</v>
      </c>
      <c r="S22" s="46">
        <f>$P22*SUM(Fasering!$D$5:$D$6)</f>
        <v>8.0305275294294471</v>
      </c>
      <c r="T22" s="46">
        <f>$P22*SUM(Fasering!$D$5:$D$7)</f>
        <v>12.638137215838029</v>
      </c>
      <c r="U22" s="46">
        <f>$P22*SUM(Fasering!$D$5:$D$8)</f>
        <v>17.245746902246609</v>
      </c>
      <c r="V22" s="46">
        <f>$P22*SUM(Fasering!$D$5:$D$9)</f>
        <v>21.853356588655192</v>
      </c>
      <c r="W22" s="46">
        <f>$P22*SUM(Fasering!$D$5:$D$10)</f>
        <v>26.45060831359153</v>
      </c>
      <c r="X22" s="76">
        <f>$P22*SUM(Fasering!$D$5:$D$11)</f>
        <v>31.058218000000107</v>
      </c>
      <c r="Y22" s="126">
        <f t="shared" si="5"/>
        <v>6.9359971666667741</v>
      </c>
      <c r="Z22" s="128">
        <f t="shared" si="6"/>
        <v>0.17193887854622283</v>
      </c>
      <c r="AA22" s="75">
        <f>$Y22*SUM(Fasering!$D$5)</f>
        <v>0</v>
      </c>
      <c r="AB22" s="46">
        <f>$Y22*SUM(Fasering!$D$5:$D$6)</f>
        <v>1.7933970387793012</v>
      </c>
      <c r="AC22" s="46">
        <f>$Y22*SUM(Fasering!$D$5:$D$7)</f>
        <v>2.8223796974120723</v>
      </c>
      <c r="AD22" s="46">
        <f>$Y22*SUM(Fasering!$D$5:$D$8)</f>
        <v>3.8513623560448438</v>
      </c>
      <c r="AE22" s="46">
        <f>$Y22*SUM(Fasering!$D$5:$D$9)</f>
        <v>4.8803450146776148</v>
      </c>
      <c r="AF22" s="46">
        <f>$Y22*SUM(Fasering!$D$5:$D$10)</f>
        <v>5.9070145080340035</v>
      </c>
      <c r="AG22" s="76">
        <f>$Y22*SUM(Fasering!$D$5:$D$11)</f>
        <v>6.9359971666667741</v>
      </c>
      <c r="AH22" s="5">
        <f>($AK$5+(I22+R22)*12*7.57%)*SUM(Fasering!$D$5)</f>
        <v>0</v>
      </c>
      <c r="AI22" s="9">
        <f>($AK$5+(J22+S22)*12*7.57%)*SUM(Fasering!$D$5:$D$6)</f>
        <v>480.58045057065408</v>
      </c>
      <c r="AJ22" s="9">
        <f>($AK$5+(K22+T22)*12*7.57%)*SUM(Fasering!$D$5:$D$7)</f>
        <v>796.14317748319706</v>
      </c>
      <c r="AK22" s="9">
        <f>($AK$5+(L22+U22)*12*7.57%)*SUM(Fasering!$D$5:$D$8)</f>
        <v>1140.7439843190673</v>
      </c>
      <c r="AL22" s="9">
        <f>($AK$5+(M22+V22)*12*7.57%)*SUM(Fasering!$D$5:$D$9)</f>
        <v>1514.3828710782643</v>
      </c>
      <c r="AM22" s="9">
        <f>($AK$5+(N22+W22)*12*7.57%)*SUM(Fasering!$D$5:$D$10)</f>
        <v>1916.1220495399905</v>
      </c>
      <c r="AN22" s="87">
        <f>($AK$5+(O22+X22)*12*7.57%)*SUM(Fasering!$D$5:$D$11)</f>
        <v>2347.7718181962005</v>
      </c>
      <c r="AO22" s="5">
        <f>($AK$5+(I22+AA22)*12*7.57%)*SUM(Fasering!$D$5)</f>
        <v>0</v>
      </c>
      <c r="AP22" s="9">
        <f>($AK$5+(J22+AB22)*12*7.57%)*SUM(Fasering!$D$5:$D$6)</f>
        <v>479.11547798713525</v>
      </c>
      <c r="AQ22" s="9">
        <f>($AK$5+(K22+AC22)*12*7.57%)*SUM(Fasering!$D$5:$D$7)</f>
        <v>792.51484163871783</v>
      </c>
      <c r="AR22" s="9">
        <f>($AK$5+(L22+AD22)*12*7.57%)*SUM(Fasering!$D$5:$D$8)</f>
        <v>1133.9877397396672</v>
      </c>
      <c r="AS22" s="9">
        <f>($AK$5+(M22+AE22)*12*7.57%)*SUM(Fasering!$D$5:$D$9)</f>
        <v>1503.5341722899836</v>
      </c>
      <c r="AT22" s="9">
        <f>($AK$5+(N22+AF22)*12*7.57%)*SUM(Fasering!$D$5:$D$10)</f>
        <v>1900.2288009820736</v>
      </c>
      <c r="AU22" s="87">
        <f>($AK$5+(O22+AG22)*12*7.57%)*SUM(Fasering!$D$5:$D$11)</f>
        <v>2325.8591927912003</v>
      </c>
    </row>
    <row r="23" spans="1:47" x14ac:dyDescent="0.3">
      <c r="A23" s="33">
        <f t="shared" si="7"/>
        <v>11</v>
      </c>
      <c r="B23" s="126">
        <v>22822.25</v>
      </c>
      <c r="C23" s="127"/>
      <c r="D23" s="126">
        <f t="shared" si="0"/>
        <v>28943.177449999999</v>
      </c>
      <c r="E23" s="128">
        <f t="shared" si="1"/>
        <v>717.48262762178388</v>
      </c>
      <c r="F23" s="126">
        <f t="shared" si="2"/>
        <v>2411.9314541666668</v>
      </c>
      <c r="G23" s="128">
        <f t="shared" si="8"/>
        <v>59.790218968481994</v>
      </c>
      <c r="H23" s="64">
        <f>'L4'!$H$10</f>
        <v>1609.3</v>
      </c>
      <c r="I23" s="64">
        <f>GEW!$E$12+($F23-GEW!$E$12)*SUM(Fasering!$D$5)</f>
        <v>1716.7792493333334</v>
      </c>
      <c r="J23" s="64">
        <f>GEW!$E$12+($F23-GEW!$E$12)*SUM(Fasering!$D$5:$D$6)</f>
        <v>1896.5203702842405</v>
      </c>
      <c r="K23" s="64">
        <f>GEW!$E$12+($F23-GEW!$E$12)*SUM(Fasering!$D$5:$D$7)</f>
        <v>1999.6489539176719</v>
      </c>
      <c r="L23" s="64">
        <f>GEW!$E$12+($F23-GEW!$E$12)*SUM(Fasering!$D$5:$D$8)</f>
        <v>2102.7775375511028</v>
      </c>
      <c r="M23" s="64">
        <f>GEW!$E$12+($F23-GEW!$E$12)*SUM(Fasering!$D$5:$D$9)</f>
        <v>2205.9061211845342</v>
      </c>
      <c r="N23" s="64">
        <f>GEW!$E$12+($F23-GEW!$E$12)*SUM(Fasering!$D$5:$D$10)</f>
        <v>2308.8028705332358</v>
      </c>
      <c r="O23" s="77">
        <f>GEW!$E$12+($F23-GEW!$E$12)*SUM(Fasering!$D$5:$D$11)</f>
        <v>2411.9314541666668</v>
      </c>
      <c r="P23" s="126">
        <f t="shared" si="3"/>
        <v>31.058218000000107</v>
      </c>
      <c r="Q23" s="128">
        <f t="shared" si="4"/>
        <v>0.76991311331956958</v>
      </c>
      <c r="R23" s="46">
        <f>$P23*SUM(Fasering!$D$5)</f>
        <v>0</v>
      </c>
      <c r="S23" s="46">
        <f>$P23*SUM(Fasering!$D$5:$D$6)</f>
        <v>8.0305275294294471</v>
      </c>
      <c r="T23" s="46">
        <f>$P23*SUM(Fasering!$D$5:$D$7)</f>
        <v>12.638137215838029</v>
      </c>
      <c r="U23" s="46">
        <f>$P23*SUM(Fasering!$D$5:$D$8)</f>
        <v>17.245746902246609</v>
      </c>
      <c r="V23" s="46">
        <f>$P23*SUM(Fasering!$D$5:$D$9)</f>
        <v>21.853356588655192</v>
      </c>
      <c r="W23" s="46">
        <f>$P23*SUM(Fasering!$D$5:$D$10)</f>
        <v>26.45060831359153</v>
      </c>
      <c r="X23" s="76">
        <f>$P23*SUM(Fasering!$D$5:$D$11)</f>
        <v>31.058218000000107</v>
      </c>
      <c r="Y23" s="126">
        <f t="shared" si="5"/>
        <v>6.9359971666667741</v>
      </c>
      <c r="Z23" s="128">
        <f t="shared" si="6"/>
        <v>0.17193887854622283</v>
      </c>
      <c r="AA23" s="75">
        <f>$Y23*SUM(Fasering!$D$5)</f>
        <v>0</v>
      </c>
      <c r="AB23" s="46">
        <f>$Y23*SUM(Fasering!$D$5:$D$6)</f>
        <v>1.7933970387793012</v>
      </c>
      <c r="AC23" s="46">
        <f>$Y23*SUM(Fasering!$D$5:$D$7)</f>
        <v>2.8223796974120723</v>
      </c>
      <c r="AD23" s="46">
        <f>$Y23*SUM(Fasering!$D$5:$D$8)</f>
        <v>3.8513623560448438</v>
      </c>
      <c r="AE23" s="46">
        <f>$Y23*SUM(Fasering!$D$5:$D$9)</f>
        <v>4.8803450146776148</v>
      </c>
      <c r="AF23" s="46">
        <f>$Y23*SUM(Fasering!$D$5:$D$10)</f>
        <v>5.9070145080340035</v>
      </c>
      <c r="AG23" s="76">
        <f>$Y23*SUM(Fasering!$D$5:$D$11)</f>
        <v>6.9359971666667741</v>
      </c>
      <c r="AH23" s="5">
        <f>($AK$5+(I23+R23)*12*7.57%)*SUM(Fasering!$D$5)</f>
        <v>0</v>
      </c>
      <c r="AI23" s="9">
        <f>($AK$5+(J23+S23)*12*7.57%)*SUM(Fasering!$D$5:$D$6)</f>
        <v>480.58045057065408</v>
      </c>
      <c r="AJ23" s="9">
        <f>($AK$5+(K23+T23)*12*7.57%)*SUM(Fasering!$D$5:$D$7)</f>
        <v>796.14317748319706</v>
      </c>
      <c r="AK23" s="9">
        <f>($AK$5+(L23+U23)*12*7.57%)*SUM(Fasering!$D$5:$D$8)</f>
        <v>1140.7439843190673</v>
      </c>
      <c r="AL23" s="9">
        <f>($AK$5+(M23+V23)*12*7.57%)*SUM(Fasering!$D$5:$D$9)</f>
        <v>1514.3828710782643</v>
      </c>
      <c r="AM23" s="9">
        <f>($AK$5+(N23+W23)*12*7.57%)*SUM(Fasering!$D$5:$D$10)</f>
        <v>1916.1220495399905</v>
      </c>
      <c r="AN23" s="87">
        <f>($AK$5+(O23+X23)*12*7.57%)*SUM(Fasering!$D$5:$D$11)</f>
        <v>2347.7718181962005</v>
      </c>
      <c r="AO23" s="5">
        <f>($AK$5+(I23+AA23)*12*7.57%)*SUM(Fasering!$D$5)</f>
        <v>0</v>
      </c>
      <c r="AP23" s="9">
        <f>($AK$5+(J23+AB23)*12*7.57%)*SUM(Fasering!$D$5:$D$6)</f>
        <v>479.11547798713525</v>
      </c>
      <c r="AQ23" s="9">
        <f>($AK$5+(K23+AC23)*12*7.57%)*SUM(Fasering!$D$5:$D$7)</f>
        <v>792.51484163871783</v>
      </c>
      <c r="AR23" s="9">
        <f>($AK$5+(L23+AD23)*12*7.57%)*SUM(Fasering!$D$5:$D$8)</f>
        <v>1133.9877397396672</v>
      </c>
      <c r="AS23" s="9">
        <f>($AK$5+(M23+AE23)*12*7.57%)*SUM(Fasering!$D$5:$D$9)</f>
        <v>1503.5341722899836</v>
      </c>
      <c r="AT23" s="9">
        <f>($AK$5+(N23+AF23)*12*7.57%)*SUM(Fasering!$D$5:$D$10)</f>
        <v>1900.2288009820736</v>
      </c>
      <c r="AU23" s="87">
        <f>($AK$5+(O23+AG23)*12*7.57%)*SUM(Fasering!$D$5:$D$11)</f>
        <v>2325.8591927912003</v>
      </c>
    </row>
    <row r="24" spans="1:47" x14ac:dyDescent="0.3">
      <c r="A24" s="33">
        <f t="shared" si="7"/>
        <v>12</v>
      </c>
      <c r="B24" s="126">
        <v>23818.48</v>
      </c>
      <c r="C24" s="127"/>
      <c r="D24" s="126">
        <f t="shared" si="0"/>
        <v>30206.596335999999</v>
      </c>
      <c r="E24" s="128">
        <f t="shared" si="1"/>
        <v>748.8019637133458</v>
      </c>
      <c r="F24" s="126">
        <f t="shared" si="2"/>
        <v>2517.2163613333332</v>
      </c>
      <c r="G24" s="128">
        <f t="shared" si="8"/>
        <v>62.400163642778814</v>
      </c>
      <c r="H24" s="64">
        <f>'L4'!$H$10</f>
        <v>1609.3</v>
      </c>
      <c r="I24" s="64">
        <f>GEW!$E$12+($F24-GEW!$E$12)*SUM(Fasering!$D$5)</f>
        <v>1716.7792493333334</v>
      </c>
      <c r="J24" s="64">
        <f>GEW!$E$12+($F24-GEW!$E$12)*SUM(Fasering!$D$5:$D$6)</f>
        <v>1923.7432246487549</v>
      </c>
      <c r="K24" s="64">
        <f>GEW!$E$12+($F24-GEW!$E$12)*SUM(Fasering!$D$5:$D$7)</f>
        <v>2042.4912413769553</v>
      </c>
      <c r="L24" s="64">
        <f>GEW!$E$12+($F24-GEW!$E$12)*SUM(Fasering!$D$5:$D$8)</f>
        <v>2161.2392581051558</v>
      </c>
      <c r="M24" s="64">
        <f>GEW!$E$12+($F24-GEW!$E$12)*SUM(Fasering!$D$5:$D$9)</f>
        <v>2279.9872748333564</v>
      </c>
      <c r="N24" s="64">
        <f>GEW!$E$12+($F24-GEW!$E$12)*SUM(Fasering!$D$5:$D$10)</f>
        <v>2398.4683446051331</v>
      </c>
      <c r="O24" s="77">
        <f>GEW!$E$12+($F24-GEW!$E$12)*SUM(Fasering!$D$5:$D$11)</f>
        <v>2517.2163613333332</v>
      </c>
      <c r="P24" s="126">
        <f t="shared" si="3"/>
        <v>0</v>
      </c>
      <c r="Q24" s="128">
        <f t="shared" si="4"/>
        <v>0</v>
      </c>
      <c r="R24" s="46">
        <f>$P24*SUM(Fasering!$D$5)</f>
        <v>0</v>
      </c>
      <c r="S24" s="46">
        <f>$P24*SUM(Fasering!$D$5:$D$6)</f>
        <v>0</v>
      </c>
      <c r="T24" s="46">
        <f>$P24*SUM(Fasering!$D$5:$D$7)</f>
        <v>0</v>
      </c>
      <c r="U24" s="46">
        <f>$P24*SUM(Fasering!$D$5:$D$8)</f>
        <v>0</v>
      </c>
      <c r="V24" s="46">
        <f>$P24*SUM(Fasering!$D$5:$D$9)</f>
        <v>0</v>
      </c>
      <c r="W24" s="46">
        <f>$P24*SUM(Fasering!$D$5:$D$10)</f>
        <v>0</v>
      </c>
      <c r="X24" s="76">
        <f>$P24*SUM(Fasering!$D$5:$D$11)</f>
        <v>0</v>
      </c>
      <c r="Y24" s="126">
        <f t="shared" si="5"/>
        <v>0</v>
      </c>
      <c r="Z24" s="128">
        <f t="shared" si="6"/>
        <v>0</v>
      </c>
      <c r="AA24" s="75">
        <f>$Y24*SUM(Fasering!$D$5)</f>
        <v>0</v>
      </c>
      <c r="AB24" s="46">
        <f>$Y24*SUM(Fasering!$D$5:$D$6)</f>
        <v>0</v>
      </c>
      <c r="AC24" s="46">
        <f>$Y24*SUM(Fasering!$D$5:$D$7)</f>
        <v>0</v>
      </c>
      <c r="AD24" s="46">
        <f>$Y24*SUM(Fasering!$D$5:$D$8)</f>
        <v>0</v>
      </c>
      <c r="AE24" s="46">
        <f>$Y24*SUM(Fasering!$D$5:$D$9)</f>
        <v>0</v>
      </c>
      <c r="AF24" s="46">
        <f>$Y24*SUM(Fasering!$D$5:$D$10)</f>
        <v>0</v>
      </c>
      <c r="AG24" s="76">
        <f>$Y24*SUM(Fasering!$D$5:$D$11)</f>
        <v>0</v>
      </c>
      <c r="AH24" s="5">
        <f>($AK$5+(I24+R24)*12*7.57%)*SUM(Fasering!$D$5)</f>
        <v>0</v>
      </c>
      <c r="AI24" s="9">
        <f>($AK$5+(J24+S24)*12*7.57%)*SUM(Fasering!$D$5:$D$6)</f>
        <v>485.08833006259022</v>
      </c>
      <c r="AJ24" s="9">
        <f>($AK$5+(K24+T24)*12*7.57%)*SUM(Fasering!$D$5:$D$7)</f>
        <v>807.30796031066734</v>
      </c>
      <c r="AK24" s="9">
        <f>($AK$5+(L24+U24)*12*7.57%)*SUM(Fasering!$D$5:$D$8)</f>
        <v>1161.5336814947148</v>
      </c>
      <c r="AL24" s="9">
        <f>($AK$5+(M24+V24)*12*7.57%)*SUM(Fasering!$D$5:$D$9)</f>
        <v>1547.7654936147323</v>
      </c>
      <c r="AM24" s="9">
        <f>($AK$5+(N24+W24)*12*7.57%)*SUM(Fasering!$D$5:$D$10)</f>
        <v>1965.0272987170019</v>
      </c>
      <c r="AN24" s="87">
        <f>($AK$5+(O24+X24)*12*7.57%)*SUM(Fasering!$D$5:$D$11)</f>
        <v>2415.1993426352001</v>
      </c>
      <c r="AO24" s="5">
        <f>($AK$5+(I24+AA24)*12*7.57%)*SUM(Fasering!$D$5)</f>
        <v>0</v>
      </c>
      <c r="AP24" s="9">
        <f>($AK$5+(J24+AB24)*12*7.57%)*SUM(Fasering!$D$5:$D$6)</f>
        <v>485.08833006259022</v>
      </c>
      <c r="AQ24" s="9">
        <f>($AK$5+(K24+AC24)*12*7.57%)*SUM(Fasering!$D$5:$D$7)</f>
        <v>807.30796031066734</v>
      </c>
      <c r="AR24" s="9">
        <f>($AK$5+(L24+AD24)*12*7.57%)*SUM(Fasering!$D$5:$D$8)</f>
        <v>1161.5336814947148</v>
      </c>
      <c r="AS24" s="9">
        <f>($AK$5+(M24+AE24)*12*7.57%)*SUM(Fasering!$D$5:$D$9)</f>
        <v>1547.7654936147323</v>
      </c>
      <c r="AT24" s="9">
        <f>($AK$5+(N24+AF24)*12*7.57%)*SUM(Fasering!$D$5:$D$10)</f>
        <v>1965.0272987170019</v>
      </c>
      <c r="AU24" s="87">
        <f>($AK$5+(O24+AG24)*12*7.57%)*SUM(Fasering!$D$5:$D$11)</f>
        <v>2415.1993426352001</v>
      </c>
    </row>
    <row r="25" spans="1:47" x14ac:dyDescent="0.3">
      <c r="A25" s="33">
        <f t="shared" si="7"/>
        <v>13</v>
      </c>
      <c r="B25" s="126">
        <v>23818.48</v>
      </c>
      <c r="C25" s="127"/>
      <c r="D25" s="126">
        <f t="shared" si="0"/>
        <v>30206.596335999999</v>
      </c>
      <c r="E25" s="128">
        <f t="shared" si="1"/>
        <v>748.8019637133458</v>
      </c>
      <c r="F25" s="126">
        <f t="shared" si="2"/>
        <v>2517.2163613333332</v>
      </c>
      <c r="G25" s="128">
        <f t="shared" si="8"/>
        <v>62.400163642778814</v>
      </c>
      <c r="H25" s="64">
        <f>'L4'!$H$10</f>
        <v>1609.3</v>
      </c>
      <c r="I25" s="64">
        <f>GEW!$E$12+($F25-GEW!$E$12)*SUM(Fasering!$D$5)</f>
        <v>1716.7792493333334</v>
      </c>
      <c r="J25" s="64">
        <f>GEW!$E$12+($F25-GEW!$E$12)*SUM(Fasering!$D$5:$D$6)</f>
        <v>1923.7432246487549</v>
      </c>
      <c r="K25" s="64">
        <f>GEW!$E$12+($F25-GEW!$E$12)*SUM(Fasering!$D$5:$D$7)</f>
        <v>2042.4912413769553</v>
      </c>
      <c r="L25" s="64">
        <f>GEW!$E$12+($F25-GEW!$E$12)*SUM(Fasering!$D$5:$D$8)</f>
        <v>2161.2392581051558</v>
      </c>
      <c r="M25" s="64">
        <f>GEW!$E$12+($F25-GEW!$E$12)*SUM(Fasering!$D$5:$D$9)</f>
        <v>2279.9872748333564</v>
      </c>
      <c r="N25" s="64">
        <f>GEW!$E$12+($F25-GEW!$E$12)*SUM(Fasering!$D$5:$D$10)</f>
        <v>2398.4683446051331</v>
      </c>
      <c r="O25" s="77">
        <f>GEW!$E$12+($F25-GEW!$E$12)*SUM(Fasering!$D$5:$D$11)</f>
        <v>2517.2163613333332</v>
      </c>
      <c r="P25" s="126">
        <f t="shared" si="3"/>
        <v>0</v>
      </c>
      <c r="Q25" s="128">
        <f t="shared" si="4"/>
        <v>0</v>
      </c>
      <c r="R25" s="46">
        <f>$P25*SUM(Fasering!$D$5)</f>
        <v>0</v>
      </c>
      <c r="S25" s="46">
        <f>$P25*SUM(Fasering!$D$5:$D$6)</f>
        <v>0</v>
      </c>
      <c r="T25" s="46">
        <f>$P25*SUM(Fasering!$D$5:$D$7)</f>
        <v>0</v>
      </c>
      <c r="U25" s="46">
        <f>$P25*SUM(Fasering!$D$5:$D$8)</f>
        <v>0</v>
      </c>
      <c r="V25" s="46">
        <f>$P25*SUM(Fasering!$D$5:$D$9)</f>
        <v>0</v>
      </c>
      <c r="W25" s="46">
        <f>$P25*SUM(Fasering!$D$5:$D$10)</f>
        <v>0</v>
      </c>
      <c r="X25" s="76">
        <f>$P25*SUM(Fasering!$D$5:$D$11)</f>
        <v>0</v>
      </c>
      <c r="Y25" s="126">
        <f t="shared" si="5"/>
        <v>0</v>
      </c>
      <c r="Z25" s="128">
        <f t="shared" si="6"/>
        <v>0</v>
      </c>
      <c r="AA25" s="75">
        <f>$Y25*SUM(Fasering!$D$5)</f>
        <v>0</v>
      </c>
      <c r="AB25" s="46">
        <f>$Y25*SUM(Fasering!$D$5:$D$6)</f>
        <v>0</v>
      </c>
      <c r="AC25" s="46">
        <f>$Y25*SUM(Fasering!$D$5:$D$7)</f>
        <v>0</v>
      </c>
      <c r="AD25" s="46">
        <f>$Y25*SUM(Fasering!$D$5:$D$8)</f>
        <v>0</v>
      </c>
      <c r="AE25" s="46">
        <f>$Y25*SUM(Fasering!$D$5:$D$9)</f>
        <v>0</v>
      </c>
      <c r="AF25" s="46">
        <f>$Y25*SUM(Fasering!$D$5:$D$10)</f>
        <v>0</v>
      </c>
      <c r="AG25" s="76">
        <f>$Y25*SUM(Fasering!$D$5:$D$11)</f>
        <v>0</v>
      </c>
      <c r="AH25" s="5">
        <f>($AK$5+(I25+R25)*12*7.57%)*SUM(Fasering!$D$5)</f>
        <v>0</v>
      </c>
      <c r="AI25" s="9">
        <f>($AK$5+(J25+S25)*12*7.57%)*SUM(Fasering!$D$5:$D$6)</f>
        <v>485.08833006259022</v>
      </c>
      <c r="AJ25" s="9">
        <f>($AK$5+(K25+T25)*12*7.57%)*SUM(Fasering!$D$5:$D$7)</f>
        <v>807.30796031066734</v>
      </c>
      <c r="AK25" s="9">
        <f>($AK$5+(L25+U25)*12*7.57%)*SUM(Fasering!$D$5:$D$8)</f>
        <v>1161.5336814947148</v>
      </c>
      <c r="AL25" s="9">
        <f>($AK$5+(M25+V25)*12*7.57%)*SUM(Fasering!$D$5:$D$9)</f>
        <v>1547.7654936147323</v>
      </c>
      <c r="AM25" s="9">
        <f>($AK$5+(N25+W25)*12*7.57%)*SUM(Fasering!$D$5:$D$10)</f>
        <v>1965.0272987170019</v>
      </c>
      <c r="AN25" s="87">
        <f>($AK$5+(O25+X25)*12*7.57%)*SUM(Fasering!$D$5:$D$11)</f>
        <v>2415.1993426352001</v>
      </c>
      <c r="AO25" s="5">
        <f>($AK$5+(I25+AA25)*12*7.57%)*SUM(Fasering!$D$5)</f>
        <v>0</v>
      </c>
      <c r="AP25" s="9">
        <f>($AK$5+(J25+AB25)*12*7.57%)*SUM(Fasering!$D$5:$D$6)</f>
        <v>485.08833006259022</v>
      </c>
      <c r="AQ25" s="9">
        <f>($AK$5+(K25+AC25)*12*7.57%)*SUM(Fasering!$D$5:$D$7)</f>
        <v>807.30796031066734</v>
      </c>
      <c r="AR25" s="9">
        <f>($AK$5+(L25+AD25)*12*7.57%)*SUM(Fasering!$D$5:$D$8)</f>
        <v>1161.5336814947148</v>
      </c>
      <c r="AS25" s="9">
        <f>($AK$5+(M25+AE25)*12*7.57%)*SUM(Fasering!$D$5:$D$9)</f>
        <v>1547.7654936147323</v>
      </c>
      <c r="AT25" s="9">
        <f>($AK$5+(N25+AF25)*12*7.57%)*SUM(Fasering!$D$5:$D$10)</f>
        <v>1965.0272987170019</v>
      </c>
      <c r="AU25" s="87">
        <f>($AK$5+(O25+AG25)*12*7.57%)*SUM(Fasering!$D$5:$D$11)</f>
        <v>2415.1993426352001</v>
      </c>
    </row>
    <row r="26" spans="1:47" x14ac:dyDescent="0.3">
      <c r="A26" s="33">
        <f t="shared" si="7"/>
        <v>14</v>
      </c>
      <c r="B26" s="126">
        <v>24814.7</v>
      </c>
      <c r="C26" s="127"/>
      <c r="D26" s="126">
        <f t="shared" si="0"/>
        <v>31470.002540000001</v>
      </c>
      <c r="E26" s="128">
        <f t="shared" si="1"/>
        <v>780.12098542633976</v>
      </c>
      <c r="F26" s="126">
        <f t="shared" si="2"/>
        <v>2622.5002116666669</v>
      </c>
      <c r="G26" s="128">
        <f t="shared" si="8"/>
        <v>65.010082118861646</v>
      </c>
      <c r="H26" s="64">
        <f>'L4'!$H$10</f>
        <v>1609.3</v>
      </c>
      <c r="I26" s="64">
        <f>GEW!$E$12+($F26-GEW!$E$12)*SUM(Fasering!$D$5)</f>
        <v>1716.7792493333334</v>
      </c>
      <c r="J26" s="64">
        <f>GEW!$E$12+($F26-GEW!$E$12)*SUM(Fasering!$D$5:$D$6)</f>
        <v>1950.9658057545403</v>
      </c>
      <c r="K26" s="64">
        <f>GEW!$E$12+($F26-GEW!$E$12)*SUM(Fasering!$D$5:$D$7)</f>
        <v>2085.3330987920981</v>
      </c>
      <c r="L26" s="64">
        <f>GEW!$E$12+($F26-GEW!$E$12)*SUM(Fasering!$D$5:$D$8)</f>
        <v>2219.7003918296559</v>
      </c>
      <c r="M26" s="64">
        <f>GEW!$E$12+($F26-GEW!$E$12)*SUM(Fasering!$D$5:$D$9)</f>
        <v>2354.0676848672138</v>
      </c>
      <c r="N26" s="64">
        <f>GEW!$E$12+($F26-GEW!$E$12)*SUM(Fasering!$D$5:$D$10)</f>
        <v>2488.1329186291091</v>
      </c>
      <c r="O26" s="77">
        <f>GEW!$E$12+($F26-GEW!$E$12)*SUM(Fasering!$D$5:$D$11)</f>
        <v>2622.5002116666669</v>
      </c>
      <c r="P26" s="126">
        <f t="shared" si="3"/>
        <v>0</v>
      </c>
      <c r="Q26" s="128">
        <f t="shared" si="4"/>
        <v>0</v>
      </c>
      <c r="R26" s="46">
        <f>$P26*SUM(Fasering!$D$5)</f>
        <v>0</v>
      </c>
      <c r="S26" s="46">
        <f>$P26*SUM(Fasering!$D$5:$D$6)</f>
        <v>0</v>
      </c>
      <c r="T26" s="46">
        <f>$P26*SUM(Fasering!$D$5:$D$7)</f>
        <v>0</v>
      </c>
      <c r="U26" s="46">
        <f>$P26*SUM(Fasering!$D$5:$D$8)</f>
        <v>0</v>
      </c>
      <c r="V26" s="46">
        <f>$P26*SUM(Fasering!$D$5:$D$9)</f>
        <v>0</v>
      </c>
      <c r="W26" s="46">
        <f>$P26*SUM(Fasering!$D$5:$D$10)</f>
        <v>0</v>
      </c>
      <c r="X26" s="76">
        <f>$P26*SUM(Fasering!$D$5:$D$11)</f>
        <v>0</v>
      </c>
      <c r="Y26" s="126">
        <f t="shared" si="5"/>
        <v>0</v>
      </c>
      <c r="Z26" s="128">
        <f t="shared" si="6"/>
        <v>0</v>
      </c>
      <c r="AA26" s="75">
        <f>$Y26*SUM(Fasering!$D$5)</f>
        <v>0</v>
      </c>
      <c r="AB26" s="46">
        <f>$Y26*SUM(Fasering!$D$5:$D$6)</f>
        <v>0</v>
      </c>
      <c r="AC26" s="46">
        <f>$Y26*SUM(Fasering!$D$5:$D$7)</f>
        <v>0</v>
      </c>
      <c r="AD26" s="46">
        <f>$Y26*SUM(Fasering!$D$5:$D$8)</f>
        <v>0</v>
      </c>
      <c r="AE26" s="46">
        <f>$Y26*SUM(Fasering!$D$5:$D$9)</f>
        <v>0</v>
      </c>
      <c r="AF26" s="46">
        <f>$Y26*SUM(Fasering!$D$5:$D$10)</f>
        <v>0</v>
      </c>
      <c r="AG26" s="76">
        <f>$Y26*SUM(Fasering!$D$5:$D$11)</f>
        <v>0</v>
      </c>
      <c r="AH26" s="5">
        <f>($AK$5+(I26+R26)*12*7.57%)*SUM(Fasering!$D$5)</f>
        <v>0</v>
      </c>
      <c r="AI26" s="9">
        <f>($AK$5+(J26+S26)*12*7.57%)*SUM(Fasering!$D$5:$D$6)</f>
        <v>491.48234972153062</v>
      </c>
      <c r="AJ26" s="9">
        <f>($AK$5+(K26+T26)*12*7.57%)*SUM(Fasering!$D$5:$D$7)</f>
        <v>823.14419573229839</v>
      </c>
      <c r="AK26" s="9">
        <f>($AK$5+(L26+U26)*12*7.57%)*SUM(Fasering!$D$5:$D$8)</f>
        <v>1191.0219880659736</v>
      </c>
      <c r="AL26" s="9">
        <f>($AK$5+(M26+V26)*12*7.57%)*SUM(Fasering!$D$5:$D$9)</f>
        <v>1595.115726722556</v>
      </c>
      <c r="AM26" s="9">
        <f>($AK$5+(N26+W26)*12*7.57%)*SUM(Fasering!$D$5:$D$10)</f>
        <v>2034.3949748544303</v>
      </c>
      <c r="AN26" s="87">
        <f>($AK$5+(O26+X26)*12*7.57%)*SUM(Fasering!$D$5:$D$11)</f>
        <v>2510.8391922780002</v>
      </c>
      <c r="AO26" s="5">
        <f>($AK$5+(I26+AA26)*12*7.57%)*SUM(Fasering!$D$5)</f>
        <v>0</v>
      </c>
      <c r="AP26" s="9">
        <f>($AK$5+(J26+AB26)*12*7.57%)*SUM(Fasering!$D$5:$D$6)</f>
        <v>491.48234972153062</v>
      </c>
      <c r="AQ26" s="9">
        <f>($AK$5+(K26+AC26)*12*7.57%)*SUM(Fasering!$D$5:$D$7)</f>
        <v>823.14419573229839</v>
      </c>
      <c r="AR26" s="9">
        <f>($AK$5+(L26+AD26)*12*7.57%)*SUM(Fasering!$D$5:$D$8)</f>
        <v>1191.0219880659736</v>
      </c>
      <c r="AS26" s="9">
        <f>($AK$5+(M26+AE26)*12*7.57%)*SUM(Fasering!$D$5:$D$9)</f>
        <v>1595.115726722556</v>
      </c>
      <c r="AT26" s="9">
        <f>($AK$5+(N26+AF26)*12*7.57%)*SUM(Fasering!$D$5:$D$10)</f>
        <v>2034.3949748544303</v>
      </c>
      <c r="AU26" s="87">
        <f>($AK$5+(O26+AG26)*12*7.57%)*SUM(Fasering!$D$5:$D$11)</f>
        <v>2510.8391922780002</v>
      </c>
    </row>
    <row r="27" spans="1:47" x14ac:dyDescent="0.3">
      <c r="A27" s="33">
        <f t="shared" si="7"/>
        <v>15</v>
      </c>
      <c r="B27" s="126">
        <v>24814.7</v>
      </c>
      <c r="C27" s="127"/>
      <c r="D27" s="126">
        <f t="shared" si="0"/>
        <v>31470.002540000001</v>
      </c>
      <c r="E27" s="128">
        <f t="shared" si="1"/>
        <v>780.12098542633976</v>
      </c>
      <c r="F27" s="126">
        <f t="shared" si="2"/>
        <v>2622.5002116666669</v>
      </c>
      <c r="G27" s="128">
        <f t="shared" si="8"/>
        <v>65.010082118861646</v>
      </c>
      <c r="H27" s="64">
        <f>'L4'!$H$10</f>
        <v>1609.3</v>
      </c>
      <c r="I27" s="64">
        <f>GEW!$E$12+($F27-GEW!$E$12)*SUM(Fasering!$D$5)</f>
        <v>1716.7792493333334</v>
      </c>
      <c r="J27" s="64">
        <f>GEW!$E$12+($F27-GEW!$E$12)*SUM(Fasering!$D$5:$D$6)</f>
        <v>1950.9658057545403</v>
      </c>
      <c r="K27" s="64">
        <f>GEW!$E$12+($F27-GEW!$E$12)*SUM(Fasering!$D$5:$D$7)</f>
        <v>2085.3330987920981</v>
      </c>
      <c r="L27" s="64">
        <f>GEW!$E$12+($F27-GEW!$E$12)*SUM(Fasering!$D$5:$D$8)</f>
        <v>2219.7003918296559</v>
      </c>
      <c r="M27" s="64">
        <f>GEW!$E$12+($F27-GEW!$E$12)*SUM(Fasering!$D$5:$D$9)</f>
        <v>2354.0676848672138</v>
      </c>
      <c r="N27" s="64">
        <f>GEW!$E$12+($F27-GEW!$E$12)*SUM(Fasering!$D$5:$D$10)</f>
        <v>2488.1329186291091</v>
      </c>
      <c r="O27" s="77">
        <f>GEW!$E$12+($F27-GEW!$E$12)*SUM(Fasering!$D$5:$D$11)</f>
        <v>2622.5002116666669</v>
      </c>
      <c r="P27" s="126">
        <f t="shared" si="3"/>
        <v>0</v>
      </c>
      <c r="Q27" s="128">
        <f t="shared" si="4"/>
        <v>0</v>
      </c>
      <c r="R27" s="46">
        <f>$P27*SUM(Fasering!$D$5)</f>
        <v>0</v>
      </c>
      <c r="S27" s="46">
        <f>$P27*SUM(Fasering!$D$5:$D$6)</f>
        <v>0</v>
      </c>
      <c r="T27" s="46">
        <f>$P27*SUM(Fasering!$D$5:$D$7)</f>
        <v>0</v>
      </c>
      <c r="U27" s="46">
        <f>$P27*SUM(Fasering!$D$5:$D$8)</f>
        <v>0</v>
      </c>
      <c r="V27" s="46">
        <f>$P27*SUM(Fasering!$D$5:$D$9)</f>
        <v>0</v>
      </c>
      <c r="W27" s="46">
        <f>$P27*SUM(Fasering!$D$5:$D$10)</f>
        <v>0</v>
      </c>
      <c r="X27" s="76">
        <f>$P27*SUM(Fasering!$D$5:$D$11)</f>
        <v>0</v>
      </c>
      <c r="Y27" s="126">
        <f t="shared" si="5"/>
        <v>0</v>
      </c>
      <c r="Z27" s="128">
        <f t="shared" si="6"/>
        <v>0</v>
      </c>
      <c r="AA27" s="75">
        <f>$Y27*SUM(Fasering!$D$5)</f>
        <v>0</v>
      </c>
      <c r="AB27" s="46">
        <f>$Y27*SUM(Fasering!$D$5:$D$6)</f>
        <v>0</v>
      </c>
      <c r="AC27" s="46">
        <f>$Y27*SUM(Fasering!$D$5:$D$7)</f>
        <v>0</v>
      </c>
      <c r="AD27" s="46">
        <f>$Y27*SUM(Fasering!$D$5:$D$8)</f>
        <v>0</v>
      </c>
      <c r="AE27" s="46">
        <f>$Y27*SUM(Fasering!$D$5:$D$9)</f>
        <v>0</v>
      </c>
      <c r="AF27" s="46">
        <f>$Y27*SUM(Fasering!$D$5:$D$10)</f>
        <v>0</v>
      </c>
      <c r="AG27" s="76">
        <f>$Y27*SUM(Fasering!$D$5:$D$11)</f>
        <v>0</v>
      </c>
      <c r="AH27" s="5">
        <f>($AK$5+(I27+R27)*12*7.57%)*SUM(Fasering!$D$5)</f>
        <v>0</v>
      </c>
      <c r="AI27" s="9">
        <f>($AK$5+(J27+S27)*12*7.57%)*SUM(Fasering!$D$5:$D$6)</f>
        <v>491.48234972153062</v>
      </c>
      <c r="AJ27" s="9">
        <f>($AK$5+(K27+T27)*12*7.57%)*SUM(Fasering!$D$5:$D$7)</f>
        <v>823.14419573229839</v>
      </c>
      <c r="AK27" s="9">
        <f>($AK$5+(L27+U27)*12*7.57%)*SUM(Fasering!$D$5:$D$8)</f>
        <v>1191.0219880659736</v>
      </c>
      <c r="AL27" s="9">
        <f>($AK$5+(M27+V27)*12*7.57%)*SUM(Fasering!$D$5:$D$9)</f>
        <v>1595.115726722556</v>
      </c>
      <c r="AM27" s="9">
        <f>($AK$5+(N27+W27)*12*7.57%)*SUM(Fasering!$D$5:$D$10)</f>
        <v>2034.3949748544303</v>
      </c>
      <c r="AN27" s="87">
        <f>($AK$5+(O27+X27)*12*7.57%)*SUM(Fasering!$D$5:$D$11)</f>
        <v>2510.8391922780002</v>
      </c>
      <c r="AO27" s="5">
        <f>($AK$5+(I27+AA27)*12*7.57%)*SUM(Fasering!$D$5)</f>
        <v>0</v>
      </c>
      <c r="AP27" s="9">
        <f>($AK$5+(J27+AB27)*12*7.57%)*SUM(Fasering!$D$5:$D$6)</f>
        <v>491.48234972153062</v>
      </c>
      <c r="AQ27" s="9">
        <f>($AK$5+(K27+AC27)*12*7.57%)*SUM(Fasering!$D$5:$D$7)</f>
        <v>823.14419573229839</v>
      </c>
      <c r="AR27" s="9">
        <f>($AK$5+(L27+AD27)*12*7.57%)*SUM(Fasering!$D$5:$D$8)</f>
        <v>1191.0219880659736</v>
      </c>
      <c r="AS27" s="9">
        <f>($AK$5+(M27+AE27)*12*7.57%)*SUM(Fasering!$D$5:$D$9)</f>
        <v>1595.115726722556</v>
      </c>
      <c r="AT27" s="9">
        <f>($AK$5+(N27+AF27)*12*7.57%)*SUM(Fasering!$D$5:$D$10)</f>
        <v>2034.3949748544303</v>
      </c>
      <c r="AU27" s="87">
        <f>($AK$5+(O27+AG27)*12*7.57%)*SUM(Fasering!$D$5:$D$11)</f>
        <v>2510.8391922780002</v>
      </c>
    </row>
    <row r="28" spans="1:47" x14ac:dyDescent="0.3">
      <c r="A28" s="33">
        <f t="shared" si="7"/>
        <v>16</v>
      </c>
      <c r="B28" s="126">
        <v>25810.92</v>
      </c>
      <c r="C28" s="127"/>
      <c r="D28" s="126">
        <f t="shared" si="0"/>
        <v>32733.408743999997</v>
      </c>
      <c r="E28" s="128">
        <f t="shared" si="1"/>
        <v>811.44000713933337</v>
      </c>
      <c r="F28" s="126">
        <f t="shared" si="2"/>
        <v>2727.7840619999997</v>
      </c>
      <c r="G28" s="128">
        <f t="shared" si="8"/>
        <v>67.620000594944457</v>
      </c>
      <c r="H28" s="64">
        <f>'L4'!$H$10</f>
        <v>1609.3</v>
      </c>
      <c r="I28" s="64">
        <f>GEW!$E$12+($F28-GEW!$E$12)*SUM(Fasering!$D$5)</f>
        <v>1716.7792493333334</v>
      </c>
      <c r="J28" s="64">
        <f>GEW!$E$12+($F28-GEW!$E$12)*SUM(Fasering!$D$5:$D$6)</f>
        <v>1978.1883868603254</v>
      </c>
      <c r="K28" s="64">
        <f>GEW!$E$12+($F28-GEW!$E$12)*SUM(Fasering!$D$5:$D$7)</f>
        <v>2128.1749562072405</v>
      </c>
      <c r="L28" s="64">
        <f>GEW!$E$12+($F28-GEW!$E$12)*SUM(Fasering!$D$5:$D$8)</f>
        <v>2278.1615255541556</v>
      </c>
      <c r="M28" s="64">
        <f>GEW!$E$12+($F28-GEW!$E$12)*SUM(Fasering!$D$5:$D$9)</f>
        <v>2428.1480949010711</v>
      </c>
      <c r="N28" s="64">
        <f>GEW!$E$12+($F28-GEW!$E$12)*SUM(Fasering!$D$5:$D$10)</f>
        <v>2577.7974926530846</v>
      </c>
      <c r="O28" s="77">
        <f>GEW!$E$12+($F28-GEW!$E$12)*SUM(Fasering!$D$5:$D$11)</f>
        <v>2727.7840619999997</v>
      </c>
      <c r="P28" s="126">
        <f t="shared" si="3"/>
        <v>0</v>
      </c>
      <c r="Q28" s="128">
        <f t="shared" si="4"/>
        <v>0</v>
      </c>
      <c r="R28" s="46">
        <f>$P28*SUM(Fasering!$D$5)</f>
        <v>0</v>
      </c>
      <c r="S28" s="46">
        <f>$P28*SUM(Fasering!$D$5:$D$6)</f>
        <v>0</v>
      </c>
      <c r="T28" s="46">
        <f>$P28*SUM(Fasering!$D$5:$D$7)</f>
        <v>0</v>
      </c>
      <c r="U28" s="46">
        <f>$P28*SUM(Fasering!$D$5:$D$8)</f>
        <v>0</v>
      </c>
      <c r="V28" s="46">
        <f>$P28*SUM(Fasering!$D$5:$D$9)</f>
        <v>0</v>
      </c>
      <c r="W28" s="46">
        <f>$P28*SUM(Fasering!$D$5:$D$10)</f>
        <v>0</v>
      </c>
      <c r="X28" s="76">
        <f>$P28*SUM(Fasering!$D$5:$D$11)</f>
        <v>0</v>
      </c>
      <c r="Y28" s="126">
        <f t="shared" si="5"/>
        <v>0</v>
      </c>
      <c r="Z28" s="128">
        <f t="shared" si="6"/>
        <v>0</v>
      </c>
      <c r="AA28" s="75">
        <f>$Y28*SUM(Fasering!$D$5)</f>
        <v>0</v>
      </c>
      <c r="AB28" s="46">
        <f>$Y28*SUM(Fasering!$D$5:$D$6)</f>
        <v>0</v>
      </c>
      <c r="AC28" s="46">
        <f>$Y28*SUM(Fasering!$D$5:$D$7)</f>
        <v>0</v>
      </c>
      <c r="AD28" s="46">
        <f>$Y28*SUM(Fasering!$D$5:$D$8)</f>
        <v>0</v>
      </c>
      <c r="AE28" s="46">
        <f>$Y28*SUM(Fasering!$D$5:$D$9)</f>
        <v>0</v>
      </c>
      <c r="AF28" s="46">
        <f>$Y28*SUM(Fasering!$D$5:$D$10)</f>
        <v>0</v>
      </c>
      <c r="AG28" s="76">
        <f>$Y28*SUM(Fasering!$D$5:$D$11)</f>
        <v>0</v>
      </c>
      <c r="AH28" s="5">
        <f>($AK$5+(I28+R28)*12*7.57%)*SUM(Fasering!$D$5)</f>
        <v>0</v>
      </c>
      <c r="AI28" s="9">
        <f>($AK$5+(J28+S28)*12*7.57%)*SUM(Fasering!$D$5:$D$6)</f>
        <v>497.87636938047092</v>
      </c>
      <c r="AJ28" s="9">
        <f>($AK$5+(K28+T28)*12*7.57%)*SUM(Fasering!$D$5:$D$7)</f>
        <v>838.98043115392932</v>
      </c>
      <c r="AK28" s="9">
        <f>($AK$5+(L28+U28)*12*7.57%)*SUM(Fasering!$D$5:$D$8)</f>
        <v>1220.5102946372319</v>
      </c>
      <c r="AL28" s="9">
        <f>($AK$5+(M28+V28)*12*7.57%)*SUM(Fasering!$D$5:$D$9)</f>
        <v>1642.4659598303801</v>
      </c>
      <c r="AM28" s="9">
        <f>($AK$5+(N28+W28)*12*7.57%)*SUM(Fasering!$D$5:$D$10)</f>
        <v>2103.7626509918582</v>
      </c>
      <c r="AN28" s="87">
        <f>($AK$5+(O28+X28)*12*7.57%)*SUM(Fasering!$D$5:$D$11)</f>
        <v>2606.4790419207998</v>
      </c>
      <c r="AO28" s="5">
        <f>($AK$5+(I28+AA28)*12*7.57%)*SUM(Fasering!$D$5)</f>
        <v>0</v>
      </c>
      <c r="AP28" s="9">
        <f>($AK$5+(J28+AB28)*12*7.57%)*SUM(Fasering!$D$5:$D$6)</f>
        <v>497.87636938047092</v>
      </c>
      <c r="AQ28" s="9">
        <f>($AK$5+(K28+AC28)*12*7.57%)*SUM(Fasering!$D$5:$D$7)</f>
        <v>838.98043115392932</v>
      </c>
      <c r="AR28" s="9">
        <f>($AK$5+(L28+AD28)*12*7.57%)*SUM(Fasering!$D$5:$D$8)</f>
        <v>1220.5102946372319</v>
      </c>
      <c r="AS28" s="9">
        <f>($AK$5+(M28+AE28)*12*7.57%)*SUM(Fasering!$D$5:$D$9)</f>
        <v>1642.4659598303801</v>
      </c>
      <c r="AT28" s="9">
        <f>($AK$5+(N28+AF28)*12*7.57%)*SUM(Fasering!$D$5:$D$10)</f>
        <v>2103.7626509918582</v>
      </c>
      <c r="AU28" s="87">
        <f>($AK$5+(O28+AG28)*12*7.57%)*SUM(Fasering!$D$5:$D$11)</f>
        <v>2606.4790419207998</v>
      </c>
    </row>
    <row r="29" spans="1:47" x14ac:dyDescent="0.3">
      <c r="A29" s="33">
        <f t="shared" si="7"/>
        <v>17</v>
      </c>
      <c r="B29" s="126">
        <v>25810.92</v>
      </c>
      <c r="C29" s="127"/>
      <c r="D29" s="126">
        <f t="shared" si="0"/>
        <v>32733.408743999997</v>
      </c>
      <c r="E29" s="128">
        <f t="shared" si="1"/>
        <v>811.44000713933337</v>
      </c>
      <c r="F29" s="126">
        <f t="shared" si="2"/>
        <v>2727.7840619999997</v>
      </c>
      <c r="G29" s="128">
        <f t="shared" si="8"/>
        <v>67.620000594944457</v>
      </c>
      <c r="H29" s="64">
        <f>'L4'!$H$10</f>
        <v>1609.3</v>
      </c>
      <c r="I29" s="64">
        <f>GEW!$E$12+($F29-GEW!$E$12)*SUM(Fasering!$D$5)</f>
        <v>1716.7792493333334</v>
      </c>
      <c r="J29" s="64">
        <f>GEW!$E$12+($F29-GEW!$E$12)*SUM(Fasering!$D$5:$D$6)</f>
        <v>1978.1883868603254</v>
      </c>
      <c r="K29" s="64">
        <f>GEW!$E$12+($F29-GEW!$E$12)*SUM(Fasering!$D$5:$D$7)</f>
        <v>2128.1749562072405</v>
      </c>
      <c r="L29" s="64">
        <f>GEW!$E$12+($F29-GEW!$E$12)*SUM(Fasering!$D$5:$D$8)</f>
        <v>2278.1615255541556</v>
      </c>
      <c r="M29" s="64">
        <f>GEW!$E$12+($F29-GEW!$E$12)*SUM(Fasering!$D$5:$D$9)</f>
        <v>2428.1480949010711</v>
      </c>
      <c r="N29" s="64">
        <f>GEW!$E$12+($F29-GEW!$E$12)*SUM(Fasering!$D$5:$D$10)</f>
        <v>2577.7974926530846</v>
      </c>
      <c r="O29" s="77">
        <f>GEW!$E$12+($F29-GEW!$E$12)*SUM(Fasering!$D$5:$D$11)</f>
        <v>2727.7840619999997</v>
      </c>
      <c r="P29" s="126">
        <f t="shared" si="3"/>
        <v>0</v>
      </c>
      <c r="Q29" s="128">
        <f t="shared" si="4"/>
        <v>0</v>
      </c>
      <c r="R29" s="46">
        <f>$P29*SUM(Fasering!$D$5)</f>
        <v>0</v>
      </c>
      <c r="S29" s="46">
        <f>$P29*SUM(Fasering!$D$5:$D$6)</f>
        <v>0</v>
      </c>
      <c r="T29" s="46">
        <f>$P29*SUM(Fasering!$D$5:$D$7)</f>
        <v>0</v>
      </c>
      <c r="U29" s="46">
        <f>$P29*SUM(Fasering!$D$5:$D$8)</f>
        <v>0</v>
      </c>
      <c r="V29" s="46">
        <f>$P29*SUM(Fasering!$D$5:$D$9)</f>
        <v>0</v>
      </c>
      <c r="W29" s="46">
        <f>$P29*SUM(Fasering!$D$5:$D$10)</f>
        <v>0</v>
      </c>
      <c r="X29" s="76">
        <f>$P29*SUM(Fasering!$D$5:$D$11)</f>
        <v>0</v>
      </c>
      <c r="Y29" s="126">
        <f t="shared" si="5"/>
        <v>0</v>
      </c>
      <c r="Z29" s="128">
        <f t="shared" si="6"/>
        <v>0</v>
      </c>
      <c r="AA29" s="75">
        <f>$Y29*SUM(Fasering!$D$5)</f>
        <v>0</v>
      </c>
      <c r="AB29" s="46">
        <f>$Y29*SUM(Fasering!$D$5:$D$6)</f>
        <v>0</v>
      </c>
      <c r="AC29" s="46">
        <f>$Y29*SUM(Fasering!$D$5:$D$7)</f>
        <v>0</v>
      </c>
      <c r="AD29" s="46">
        <f>$Y29*SUM(Fasering!$D$5:$D$8)</f>
        <v>0</v>
      </c>
      <c r="AE29" s="46">
        <f>$Y29*SUM(Fasering!$D$5:$D$9)</f>
        <v>0</v>
      </c>
      <c r="AF29" s="46">
        <f>$Y29*SUM(Fasering!$D$5:$D$10)</f>
        <v>0</v>
      </c>
      <c r="AG29" s="76">
        <f>$Y29*SUM(Fasering!$D$5:$D$11)</f>
        <v>0</v>
      </c>
      <c r="AH29" s="5">
        <f>($AK$5+(I29+R29)*12*7.57%)*SUM(Fasering!$D$5)</f>
        <v>0</v>
      </c>
      <c r="AI29" s="9">
        <f>($AK$5+(J29+S29)*12*7.57%)*SUM(Fasering!$D$5:$D$6)</f>
        <v>497.87636938047092</v>
      </c>
      <c r="AJ29" s="9">
        <f>($AK$5+(K29+T29)*12*7.57%)*SUM(Fasering!$D$5:$D$7)</f>
        <v>838.98043115392932</v>
      </c>
      <c r="AK29" s="9">
        <f>($AK$5+(L29+U29)*12*7.57%)*SUM(Fasering!$D$5:$D$8)</f>
        <v>1220.5102946372319</v>
      </c>
      <c r="AL29" s="9">
        <f>($AK$5+(M29+V29)*12*7.57%)*SUM(Fasering!$D$5:$D$9)</f>
        <v>1642.4659598303801</v>
      </c>
      <c r="AM29" s="9">
        <f>($AK$5+(N29+W29)*12*7.57%)*SUM(Fasering!$D$5:$D$10)</f>
        <v>2103.7626509918582</v>
      </c>
      <c r="AN29" s="87">
        <f>($AK$5+(O29+X29)*12*7.57%)*SUM(Fasering!$D$5:$D$11)</f>
        <v>2606.4790419207998</v>
      </c>
      <c r="AO29" s="5">
        <f>($AK$5+(I29+AA29)*12*7.57%)*SUM(Fasering!$D$5)</f>
        <v>0</v>
      </c>
      <c r="AP29" s="9">
        <f>($AK$5+(J29+AB29)*12*7.57%)*SUM(Fasering!$D$5:$D$6)</f>
        <v>497.87636938047092</v>
      </c>
      <c r="AQ29" s="9">
        <f>($AK$5+(K29+AC29)*12*7.57%)*SUM(Fasering!$D$5:$D$7)</f>
        <v>838.98043115392932</v>
      </c>
      <c r="AR29" s="9">
        <f>($AK$5+(L29+AD29)*12*7.57%)*SUM(Fasering!$D$5:$D$8)</f>
        <v>1220.5102946372319</v>
      </c>
      <c r="AS29" s="9">
        <f>($AK$5+(M29+AE29)*12*7.57%)*SUM(Fasering!$D$5:$D$9)</f>
        <v>1642.4659598303801</v>
      </c>
      <c r="AT29" s="9">
        <f>($AK$5+(N29+AF29)*12*7.57%)*SUM(Fasering!$D$5:$D$10)</f>
        <v>2103.7626509918582</v>
      </c>
      <c r="AU29" s="87">
        <f>($AK$5+(O29+AG29)*12*7.57%)*SUM(Fasering!$D$5:$D$11)</f>
        <v>2606.4790419207998</v>
      </c>
    </row>
    <row r="30" spans="1:47" x14ac:dyDescent="0.3">
      <c r="A30" s="33">
        <f t="shared" si="7"/>
        <v>18</v>
      </c>
      <c r="B30" s="126">
        <v>26807.15</v>
      </c>
      <c r="C30" s="127"/>
      <c r="D30" s="126">
        <f t="shared" si="0"/>
        <v>33996.82763</v>
      </c>
      <c r="E30" s="128">
        <f t="shared" si="1"/>
        <v>842.75934323089541</v>
      </c>
      <c r="F30" s="126">
        <f t="shared" si="2"/>
        <v>2833.0689691666666</v>
      </c>
      <c r="G30" s="128">
        <f t="shared" si="8"/>
        <v>70.229945269241284</v>
      </c>
      <c r="H30" s="64">
        <f>'L4'!$H$10</f>
        <v>1609.3</v>
      </c>
      <c r="I30" s="64">
        <f>GEW!$E$12+($F30-GEW!$E$12)*SUM(Fasering!$D$5)</f>
        <v>1716.7792493333334</v>
      </c>
      <c r="J30" s="64">
        <f>GEW!$E$12+($F30-GEW!$E$12)*SUM(Fasering!$D$5:$D$6)</f>
        <v>2005.4112412248398</v>
      </c>
      <c r="K30" s="64">
        <f>GEW!$E$12+($F30-GEW!$E$12)*SUM(Fasering!$D$5:$D$7)</f>
        <v>2171.0172436665243</v>
      </c>
      <c r="L30" s="64">
        <f>GEW!$E$12+($F30-GEW!$E$12)*SUM(Fasering!$D$5:$D$8)</f>
        <v>2336.6232461082086</v>
      </c>
      <c r="M30" s="64">
        <f>GEW!$E$12+($F30-GEW!$E$12)*SUM(Fasering!$D$5:$D$9)</f>
        <v>2502.2292485498933</v>
      </c>
      <c r="N30" s="64">
        <f>GEW!$E$12+($F30-GEW!$E$12)*SUM(Fasering!$D$5:$D$10)</f>
        <v>2667.4629667249824</v>
      </c>
      <c r="O30" s="77">
        <f>GEW!$E$12+($F30-GEW!$E$12)*SUM(Fasering!$D$5:$D$11)</f>
        <v>2833.0689691666666</v>
      </c>
      <c r="P30" s="126">
        <f t="shared" si="3"/>
        <v>0</v>
      </c>
      <c r="Q30" s="128">
        <f t="shared" si="4"/>
        <v>0</v>
      </c>
      <c r="R30" s="46">
        <f>$P30*SUM(Fasering!$D$5)</f>
        <v>0</v>
      </c>
      <c r="S30" s="46">
        <f>$P30*SUM(Fasering!$D$5:$D$6)</f>
        <v>0</v>
      </c>
      <c r="T30" s="46">
        <f>$P30*SUM(Fasering!$D$5:$D$7)</f>
        <v>0</v>
      </c>
      <c r="U30" s="46">
        <f>$P30*SUM(Fasering!$D$5:$D$8)</f>
        <v>0</v>
      </c>
      <c r="V30" s="46">
        <f>$P30*SUM(Fasering!$D$5:$D$9)</f>
        <v>0</v>
      </c>
      <c r="W30" s="46">
        <f>$P30*SUM(Fasering!$D$5:$D$10)</f>
        <v>0</v>
      </c>
      <c r="X30" s="76">
        <f>$P30*SUM(Fasering!$D$5:$D$11)</f>
        <v>0</v>
      </c>
      <c r="Y30" s="126">
        <f t="shared" si="5"/>
        <v>0</v>
      </c>
      <c r="Z30" s="128">
        <f t="shared" si="6"/>
        <v>0</v>
      </c>
      <c r="AA30" s="75">
        <f>$Y30*SUM(Fasering!$D$5)</f>
        <v>0</v>
      </c>
      <c r="AB30" s="46">
        <f>$Y30*SUM(Fasering!$D$5:$D$6)</f>
        <v>0</v>
      </c>
      <c r="AC30" s="46">
        <f>$Y30*SUM(Fasering!$D$5:$D$7)</f>
        <v>0</v>
      </c>
      <c r="AD30" s="46">
        <f>$Y30*SUM(Fasering!$D$5:$D$8)</f>
        <v>0</v>
      </c>
      <c r="AE30" s="46">
        <f>$Y30*SUM(Fasering!$D$5:$D$9)</f>
        <v>0</v>
      </c>
      <c r="AF30" s="46">
        <f>$Y30*SUM(Fasering!$D$5:$D$10)</f>
        <v>0</v>
      </c>
      <c r="AG30" s="76">
        <f>$Y30*SUM(Fasering!$D$5:$D$11)</f>
        <v>0</v>
      </c>
      <c r="AH30" s="5">
        <f>($AK$5+(I30+R30)*12*7.57%)*SUM(Fasering!$D$5)</f>
        <v>0</v>
      </c>
      <c r="AI30" s="9">
        <f>($AK$5+(J30+S30)*12*7.57%)*SUM(Fasering!$D$5:$D$6)</f>
        <v>504.27045322221892</v>
      </c>
      <c r="AJ30" s="9">
        <f>($AK$5+(K30+T30)*12*7.57%)*SUM(Fasering!$D$5:$D$7)</f>
        <v>854.81682553879534</v>
      </c>
      <c r="AK30" s="9">
        <f>($AK$5+(L30+U30)*12*7.57%)*SUM(Fasering!$D$5:$D$8)</f>
        <v>1249.9988972104438</v>
      </c>
      <c r="AL30" s="9">
        <f>($AK$5+(M30+V30)*12*7.57%)*SUM(Fasering!$D$5:$D$9)</f>
        <v>1689.8166682371655</v>
      </c>
      <c r="AM30" s="9">
        <f>($AK$5+(N30+W30)*12*7.57%)*SUM(Fasering!$D$5:$D$10)</f>
        <v>2173.1310234380953</v>
      </c>
      <c r="AN30" s="87">
        <f>($AK$5+(O30+X30)*12*7.57%)*SUM(Fasering!$D$5:$D$11)</f>
        <v>2702.119851591</v>
      </c>
      <c r="AO30" s="5">
        <f>($AK$5+(I30+AA30)*12*7.57%)*SUM(Fasering!$D$5)</f>
        <v>0</v>
      </c>
      <c r="AP30" s="9">
        <f>($AK$5+(J30+AB30)*12*7.57%)*SUM(Fasering!$D$5:$D$6)</f>
        <v>504.27045322221892</v>
      </c>
      <c r="AQ30" s="9">
        <f>($AK$5+(K30+AC30)*12*7.57%)*SUM(Fasering!$D$5:$D$7)</f>
        <v>854.81682553879534</v>
      </c>
      <c r="AR30" s="9">
        <f>($AK$5+(L30+AD30)*12*7.57%)*SUM(Fasering!$D$5:$D$8)</f>
        <v>1249.9988972104438</v>
      </c>
      <c r="AS30" s="9">
        <f>($AK$5+(M30+AE30)*12*7.57%)*SUM(Fasering!$D$5:$D$9)</f>
        <v>1689.8166682371655</v>
      </c>
      <c r="AT30" s="9">
        <f>($AK$5+(N30+AF30)*12*7.57%)*SUM(Fasering!$D$5:$D$10)</f>
        <v>2173.1310234380953</v>
      </c>
      <c r="AU30" s="87">
        <f>($AK$5+(O30+AG30)*12*7.57%)*SUM(Fasering!$D$5:$D$11)</f>
        <v>2702.119851591</v>
      </c>
    </row>
    <row r="31" spans="1:47" x14ac:dyDescent="0.3">
      <c r="A31" s="33">
        <f t="shared" si="7"/>
        <v>19</v>
      </c>
      <c r="B31" s="126">
        <v>26807.15</v>
      </c>
      <c r="C31" s="127"/>
      <c r="D31" s="126">
        <f t="shared" si="0"/>
        <v>33996.82763</v>
      </c>
      <c r="E31" s="128">
        <f t="shared" si="1"/>
        <v>842.75934323089541</v>
      </c>
      <c r="F31" s="126">
        <f t="shared" si="2"/>
        <v>2833.0689691666666</v>
      </c>
      <c r="G31" s="128">
        <f t="shared" si="8"/>
        <v>70.229945269241284</v>
      </c>
      <c r="H31" s="64">
        <f>'L4'!$H$10</f>
        <v>1609.3</v>
      </c>
      <c r="I31" s="64">
        <f>GEW!$E$12+($F31-GEW!$E$12)*SUM(Fasering!$D$5)</f>
        <v>1716.7792493333334</v>
      </c>
      <c r="J31" s="64">
        <f>GEW!$E$12+($F31-GEW!$E$12)*SUM(Fasering!$D$5:$D$6)</f>
        <v>2005.4112412248398</v>
      </c>
      <c r="K31" s="64">
        <f>GEW!$E$12+($F31-GEW!$E$12)*SUM(Fasering!$D$5:$D$7)</f>
        <v>2171.0172436665243</v>
      </c>
      <c r="L31" s="64">
        <f>GEW!$E$12+($F31-GEW!$E$12)*SUM(Fasering!$D$5:$D$8)</f>
        <v>2336.6232461082086</v>
      </c>
      <c r="M31" s="64">
        <f>GEW!$E$12+($F31-GEW!$E$12)*SUM(Fasering!$D$5:$D$9)</f>
        <v>2502.2292485498933</v>
      </c>
      <c r="N31" s="64">
        <f>GEW!$E$12+($F31-GEW!$E$12)*SUM(Fasering!$D$5:$D$10)</f>
        <v>2667.4629667249824</v>
      </c>
      <c r="O31" s="77">
        <f>GEW!$E$12+($F31-GEW!$E$12)*SUM(Fasering!$D$5:$D$11)</f>
        <v>2833.0689691666666</v>
      </c>
      <c r="P31" s="126">
        <f t="shared" si="3"/>
        <v>0</v>
      </c>
      <c r="Q31" s="128">
        <f t="shared" si="4"/>
        <v>0</v>
      </c>
      <c r="R31" s="46">
        <f>$P31*SUM(Fasering!$D$5)</f>
        <v>0</v>
      </c>
      <c r="S31" s="46">
        <f>$P31*SUM(Fasering!$D$5:$D$6)</f>
        <v>0</v>
      </c>
      <c r="T31" s="46">
        <f>$P31*SUM(Fasering!$D$5:$D$7)</f>
        <v>0</v>
      </c>
      <c r="U31" s="46">
        <f>$P31*SUM(Fasering!$D$5:$D$8)</f>
        <v>0</v>
      </c>
      <c r="V31" s="46">
        <f>$P31*SUM(Fasering!$D$5:$D$9)</f>
        <v>0</v>
      </c>
      <c r="W31" s="46">
        <f>$P31*SUM(Fasering!$D$5:$D$10)</f>
        <v>0</v>
      </c>
      <c r="X31" s="76">
        <f>$P31*SUM(Fasering!$D$5:$D$11)</f>
        <v>0</v>
      </c>
      <c r="Y31" s="126">
        <f t="shared" si="5"/>
        <v>0</v>
      </c>
      <c r="Z31" s="128">
        <f t="shared" si="6"/>
        <v>0</v>
      </c>
      <c r="AA31" s="75">
        <f>$Y31*SUM(Fasering!$D$5)</f>
        <v>0</v>
      </c>
      <c r="AB31" s="46">
        <f>$Y31*SUM(Fasering!$D$5:$D$6)</f>
        <v>0</v>
      </c>
      <c r="AC31" s="46">
        <f>$Y31*SUM(Fasering!$D$5:$D$7)</f>
        <v>0</v>
      </c>
      <c r="AD31" s="46">
        <f>$Y31*SUM(Fasering!$D$5:$D$8)</f>
        <v>0</v>
      </c>
      <c r="AE31" s="46">
        <f>$Y31*SUM(Fasering!$D$5:$D$9)</f>
        <v>0</v>
      </c>
      <c r="AF31" s="46">
        <f>$Y31*SUM(Fasering!$D$5:$D$10)</f>
        <v>0</v>
      </c>
      <c r="AG31" s="76">
        <f>$Y31*SUM(Fasering!$D$5:$D$11)</f>
        <v>0</v>
      </c>
      <c r="AH31" s="5">
        <f>($AK$5+(I31+R31)*12*7.57%)*SUM(Fasering!$D$5)</f>
        <v>0</v>
      </c>
      <c r="AI31" s="9">
        <f>($AK$5+(J31+S31)*12*7.57%)*SUM(Fasering!$D$5:$D$6)</f>
        <v>504.27045322221892</v>
      </c>
      <c r="AJ31" s="9">
        <f>($AK$5+(K31+T31)*12*7.57%)*SUM(Fasering!$D$5:$D$7)</f>
        <v>854.81682553879534</v>
      </c>
      <c r="AK31" s="9">
        <f>($AK$5+(L31+U31)*12*7.57%)*SUM(Fasering!$D$5:$D$8)</f>
        <v>1249.9988972104438</v>
      </c>
      <c r="AL31" s="9">
        <f>($AK$5+(M31+V31)*12*7.57%)*SUM(Fasering!$D$5:$D$9)</f>
        <v>1689.8166682371655</v>
      </c>
      <c r="AM31" s="9">
        <f>($AK$5+(N31+W31)*12*7.57%)*SUM(Fasering!$D$5:$D$10)</f>
        <v>2173.1310234380953</v>
      </c>
      <c r="AN31" s="87">
        <f>($AK$5+(O31+X31)*12*7.57%)*SUM(Fasering!$D$5:$D$11)</f>
        <v>2702.119851591</v>
      </c>
      <c r="AO31" s="5">
        <f>($AK$5+(I31+AA31)*12*7.57%)*SUM(Fasering!$D$5)</f>
        <v>0</v>
      </c>
      <c r="AP31" s="9">
        <f>($AK$5+(J31+AB31)*12*7.57%)*SUM(Fasering!$D$5:$D$6)</f>
        <v>504.27045322221892</v>
      </c>
      <c r="AQ31" s="9">
        <f>($AK$5+(K31+AC31)*12*7.57%)*SUM(Fasering!$D$5:$D$7)</f>
        <v>854.81682553879534</v>
      </c>
      <c r="AR31" s="9">
        <f>($AK$5+(L31+AD31)*12*7.57%)*SUM(Fasering!$D$5:$D$8)</f>
        <v>1249.9988972104438</v>
      </c>
      <c r="AS31" s="9">
        <f>($AK$5+(M31+AE31)*12*7.57%)*SUM(Fasering!$D$5:$D$9)</f>
        <v>1689.8166682371655</v>
      </c>
      <c r="AT31" s="9">
        <f>($AK$5+(N31+AF31)*12*7.57%)*SUM(Fasering!$D$5:$D$10)</f>
        <v>2173.1310234380953</v>
      </c>
      <c r="AU31" s="87">
        <f>($AK$5+(O31+AG31)*12*7.57%)*SUM(Fasering!$D$5:$D$11)</f>
        <v>2702.119851591</v>
      </c>
    </row>
    <row r="32" spans="1:47" x14ac:dyDescent="0.3">
      <c r="A32" s="33">
        <f t="shared" si="7"/>
        <v>20</v>
      </c>
      <c r="B32" s="126">
        <v>27803.37</v>
      </c>
      <c r="C32" s="127"/>
      <c r="D32" s="126">
        <f t="shared" si="0"/>
        <v>35260.233833999999</v>
      </c>
      <c r="E32" s="128">
        <f t="shared" si="1"/>
        <v>874.07836494388926</v>
      </c>
      <c r="F32" s="126">
        <f t="shared" si="2"/>
        <v>2938.3528194999999</v>
      </c>
      <c r="G32" s="128">
        <f t="shared" si="8"/>
        <v>72.839863745324109</v>
      </c>
      <c r="H32" s="64">
        <f>'L4'!$H$10</f>
        <v>1609.3</v>
      </c>
      <c r="I32" s="64">
        <f>GEW!$E$12+($F32-GEW!$E$12)*SUM(Fasering!$D$5)</f>
        <v>1716.7792493333334</v>
      </c>
      <c r="J32" s="64">
        <f>GEW!$E$12+($F32-GEW!$E$12)*SUM(Fasering!$D$5:$D$6)</f>
        <v>2032.633822330625</v>
      </c>
      <c r="K32" s="64">
        <f>GEW!$E$12+($F32-GEW!$E$12)*SUM(Fasering!$D$5:$D$7)</f>
        <v>2213.8591010816667</v>
      </c>
      <c r="L32" s="64">
        <f>GEW!$E$12+($F32-GEW!$E$12)*SUM(Fasering!$D$5:$D$8)</f>
        <v>2395.0843798327087</v>
      </c>
      <c r="M32" s="64">
        <f>GEW!$E$12+($F32-GEW!$E$12)*SUM(Fasering!$D$5:$D$9)</f>
        <v>2576.3096585837507</v>
      </c>
      <c r="N32" s="64">
        <f>GEW!$E$12+($F32-GEW!$E$12)*SUM(Fasering!$D$5:$D$10)</f>
        <v>2757.1275407489584</v>
      </c>
      <c r="O32" s="77">
        <f>GEW!$E$12+($F32-GEW!$E$12)*SUM(Fasering!$D$5:$D$11)</f>
        <v>2938.3528194999999</v>
      </c>
      <c r="P32" s="126">
        <f t="shared" si="3"/>
        <v>0</v>
      </c>
      <c r="Q32" s="128">
        <f t="shared" si="4"/>
        <v>0</v>
      </c>
      <c r="R32" s="46">
        <f>$P32*SUM(Fasering!$D$5)</f>
        <v>0</v>
      </c>
      <c r="S32" s="46">
        <f>$P32*SUM(Fasering!$D$5:$D$6)</f>
        <v>0</v>
      </c>
      <c r="T32" s="46">
        <f>$P32*SUM(Fasering!$D$5:$D$7)</f>
        <v>0</v>
      </c>
      <c r="U32" s="46">
        <f>$P32*SUM(Fasering!$D$5:$D$8)</f>
        <v>0</v>
      </c>
      <c r="V32" s="46">
        <f>$P32*SUM(Fasering!$D$5:$D$9)</f>
        <v>0</v>
      </c>
      <c r="W32" s="46">
        <f>$P32*SUM(Fasering!$D$5:$D$10)</f>
        <v>0</v>
      </c>
      <c r="X32" s="76">
        <f>$P32*SUM(Fasering!$D$5:$D$11)</f>
        <v>0</v>
      </c>
      <c r="Y32" s="126">
        <f t="shared" si="5"/>
        <v>0</v>
      </c>
      <c r="Z32" s="128">
        <f t="shared" si="6"/>
        <v>0</v>
      </c>
      <c r="AA32" s="75">
        <f>$Y32*SUM(Fasering!$D$5)</f>
        <v>0</v>
      </c>
      <c r="AB32" s="46">
        <f>$Y32*SUM(Fasering!$D$5:$D$6)</f>
        <v>0</v>
      </c>
      <c r="AC32" s="46">
        <f>$Y32*SUM(Fasering!$D$5:$D$7)</f>
        <v>0</v>
      </c>
      <c r="AD32" s="46">
        <f>$Y32*SUM(Fasering!$D$5:$D$8)</f>
        <v>0</v>
      </c>
      <c r="AE32" s="46">
        <f>$Y32*SUM(Fasering!$D$5:$D$9)</f>
        <v>0</v>
      </c>
      <c r="AF32" s="46">
        <f>$Y32*SUM(Fasering!$D$5:$D$10)</f>
        <v>0</v>
      </c>
      <c r="AG32" s="76">
        <f>$Y32*SUM(Fasering!$D$5:$D$11)</f>
        <v>0</v>
      </c>
      <c r="AH32" s="5">
        <f>($AK$5+(I32+R32)*12*7.57%)*SUM(Fasering!$D$5)</f>
        <v>0</v>
      </c>
      <c r="AI32" s="9">
        <f>($AK$5+(J32+S32)*12*7.57%)*SUM(Fasering!$D$5:$D$6)</f>
        <v>510.66447288115921</v>
      </c>
      <c r="AJ32" s="9">
        <f>($AK$5+(K32+T32)*12*7.57%)*SUM(Fasering!$D$5:$D$7)</f>
        <v>870.65306096042616</v>
      </c>
      <c r="AK32" s="9">
        <f>($AK$5+(L32+U32)*12*7.57%)*SUM(Fasering!$D$5:$D$8)</f>
        <v>1279.4872037817029</v>
      </c>
      <c r="AL32" s="9">
        <f>($AK$5+(M32+V32)*12*7.57%)*SUM(Fasering!$D$5:$D$9)</f>
        <v>1737.1669013449891</v>
      </c>
      <c r="AM32" s="9">
        <f>($AK$5+(N32+W32)*12*7.57%)*SUM(Fasering!$D$5:$D$10)</f>
        <v>2242.4986995755235</v>
      </c>
      <c r="AN32" s="87">
        <f>($AK$5+(O32+X32)*12*7.57%)*SUM(Fasering!$D$5:$D$11)</f>
        <v>2797.7597012338001</v>
      </c>
      <c r="AO32" s="5">
        <f>($AK$5+(I32+AA32)*12*7.57%)*SUM(Fasering!$D$5)</f>
        <v>0</v>
      </c>
      <c r="AP32" s="9">
        <f>($AK$5+(J32+AB32)*12*7.57%)*SUM(Fasering!$D$5:$D$6)</f>
        <v>510.66447288115921</v>
      </c>
      <c r="AQ32" s="9">
        <f>($AK$5+(K32+AC32)*12*7.57%)*SUM(Fasering!$D$5:$D$7)</f>
        <v>870.65306096042616</v>
      </c>
      <c r="AR32" s="9">
        <f>($AK$5+(L32+AD32)*12*7.57%)*SUM(Fasering!$D$5:$D$8)</f>
        <v>1279.4872037817029</v>
      </c>
      <c r="AS32" s="9">
        <f>($AK$5+(M32+AE32)*12*7.57%)*SUM(Fasering!$D$5:$D$9)</f>
        <v>1737.1669013449891</v>
      </c>
      <c r="AT32" s="9">
        <f>($AK$5+(N32+AF32)*12*7.57%)*SUM(Fasering!$D$5:$D$10)</f>
        <v>2242.4986995755235</v>
      </c>
      <c r="AU32" s="87">
        <f>($AK$5+(O32+AG32)*12*7.57%)*SUM(Fasering!$D$5:$D$11)</f>
        <v>2797.7597012338001</v>
      </c>
    </row>
    <row r="33" spans="1:47" x14ac:dyDescent="0.3">
      <c r="A33" s="33">
        <f t="shared" si="7"/>
        <v>21</v>
      </c>
      <c r="B33" s="126">
        <v>27803.37</v>
      </c>
      <c r="C33" s="127"/>
      <c r="D33" s="126">
        <f t="shared" si="0"/>
        <v>35260.233833999999</v>
      </c>
      <c r="E33" s="128">
        <f t="shared" si="1"/>
        <v>874.07836494388926</v>
      </c>
      <c r="F33" s="126">
        <f t="shared" si="2"/>
        <v>2938.3528194999999</v>
      </c>
      <c r="G33" s="128">
        <f t="shared" si="8"/>
        <v>72.839863745324109</v>
      </c>
      <c r="H33" s="64">
        <f>'L4'!$H$10</f>
        <v>1609.3</v>
      </c>
      <c r="I33" s="64">
        <f>GEW!$E$12+($F33-GEW!$E$12)*SUM(Fasering!$D$5)</f>
        <v>1716.7792493333334</v>
      </c>
      <c r="J33" s="64">
        <f>GEW!$E$12+($F33-GEW!$E$12)*SUM(Fasering!$D$5:$D$6)</f>
        <v>2032.633822330625</v>
      </c>
      <c r="K33" s="64">
        <f>GEW!$E$12+($F33-GEW!$E$12)*SUM(Fasering!$D$5:$D$7)</f>
        <v>2213.8591010816667</v>
      </c>
      <c r="L33" s="64">
        <f>GEW!$E$12+($F33-GEW!$E$12)*SUM(Fasering!$D$5:$D$8)</f>
        <v>2395.0843798327087</v>
      </c>
      <c r="M33" s="64">
        <f>GEW!$E$12+($F33-GEW!$E$12)*SUM(Fasering!$D$5:$D$9)</f>
        <v>2576.3096585837507</v>
      </c>
      <c r="N33" s="64">
        <f>GEW!$E$12+($F33-GEW!$E$12)*SUM(Fasering!$D$5:$D$10)</f>
        <v>2757.1275407489584</v>
      </c>
      <c r="O33" s="77">
        <f>GEW!$E$12+($F33-GEW!$E$12)*SUM(Fasering!$D$5:$D$11)</f>
        <v>2938.3528194999999</v>
      </c>
      <c r="P33" s="126">
        <f t="shared" si="3"/>
        <v>0</v>
      </c>
      <c r="Q33" s="128">
        <f t="shared" si="4"/>
        <v>0</v>
      </c>
      <c r="R33" s="46">
        <f>$P33*SUM(Fasering!$D$5)</f>
        <v>0</v>
      </c>
      <c r="S33" s="46">
        <f>$P33*SUM(Fasering!$D$5:$D$6)</f>
        <v>0</v>
      </c>
      <c r="T33" s="46">
        <f>$P33*SUM(Fasering!$D$5:$D$7)</f>
        <v>0</v>
      </c>
      <c r="U33" s="46">
        <f>$P33*SUM(Fasering!$D$5:$D$8)</f>
        <v>0</v>
      </c>
      <c r="V33" s="46">
        <f>$P33*SUM(Fasering!$D$5:$D$9)</f>
        <v>0</v>
      </c>
      <c r="W33" s="46">
        <f>$P33*SUM(Fasering!$D$5:$D$10)</f>
        <v>0</v>
      </c>
      <c r="X33" s="76">
        <f>$P33*SUM(Fasering!$D$5:$D$11)</f>
        <v>0</v>
      </c>
      <c r="Y33" s="126">
        <f t="shared" si="5"/>
        <v>0</v>
      </c>
      <c r="Z33" s="128">
        <f t="shared" si="6"/>
        <v>0</v>
      </c>
      <c r="AA33" s="75">
        <f>$Y33*SUM(Fasering!$D$5)</f>
        <v>0</v>
      </c>
      <c r="AB33" s="46">
        <f>$Y33*SUM(Fasering!$D$5:$D$6)</f>
        <v>0</v>
      </c>
      <c r="AC33" s="46">
        <f>$Y33*SUM(Fasering!$D$5:$D$7)</f>
        <v>0</v>
      </c>
      <c r="AD33" s="46">
        <f>$Y33*SUM(Fasering!$D$5:$D$8)</f>
        <v>0</v>
      </c>
      <c r="AE33" s="46">
        <f>$Y33*SUM(Fasering!$D$5:$D$9)</f>
        <v>0</v>
      </c>
      <c r="AF33" s="46">
        <f>$Y33*SUM(Fasering!$D$5:$D$10)</f>
        <v>0</v>
      </c>
      <c r="AG33" s="76">
        <f>$Y33*SUM(Fasering!$D$5:$D$11)</f>
        <v>0</v>
      </c>
      <c r="AH33" s="5">
        <f>($AK$5+(I33+R33)*12*7.57%)*SUM(Fasering!$D$5)</f>
        <v>0</v>
      </c>
      <c r="AI33" s="9">
        <f>($AK$5+(J33+S33)*12*7.57%)*SUM(Fasering!$D$5:$D$6)</f>
        <v>510.66447288115921</v>
      </c>
      <c r="AJ33" s="9">
        <f>($AK$5+(K33+T33)*12*7.57%)*SUM(Fasering!$D$5:$D$7)</f>
        <v>870.65306096042616</v>
      </c>
      <c r="AK33" s="9">
        <f>($AK$5+(L33+U33)*12*7.57%)*SUM(Fasering!$D$5:$D$8)</f>
        <v>1279.4872037817029</v>
      </c>
      <c r="AL33" s="9">
        <f>($AK$5+(M33+V33)*12*7.57%)*SUM(Fasering!$D$5:$D$9)</f>
        <v>1737.1669013449891</v>
      </c>
      <c r="AM33" s="9">
        <f>($AK$5+(N33+W33)*12*7.57%)*SUM(Fasering!$D$5:$D$10)</f>
        <v>2242.4986995755235</v>
      </c>
      <c r="AN33" s="87">
        <f>($AK$5+(O33+X33)*12*7.57%)*SUM(Fasering!$D$5:$D$11)</f>
        <v>2797.7597012338001</v>
      </c>
      <c r="AO33" s="5">
        <f>($AK$5+(I33+AA33)*12*7.57%)*SUM(Fasering!$D$5)</f>
        <v>0</v>
      </c>
      <c r="AP33" s="9">
        <f>($AK$5+(J33+AB33)*12*7.57%)*SUM(Fasering!$D$5:$D$6)</f>
        <v>510.66447288115921</v>
      </c>
      <c r="AQ33" s="9">
        <f>($AK$5+(K33+AC33)*12*7.57%)*SUM(Fasering!$D$5:$D$7)</f>
        <v>870.65306096042616</v>
      </c>
      <c r="AR33" s="9">
        <f>($AK$5+(L33+AD33)*12*7.57%)*SUM(Fasering!$D$5:$D$8)</f>
        <v>1279.4872037817029</v>
      </c>
      <c r="AS33" s="9">
        <f>($AK$5+(M33+AE33)*12*7.57%)*SUM(Fasering!$D$5:$D$9)</f>
        <v>1737.1669013449891</v>
      </c>
      <c r="AT33" s="9">
        <f>($AK$5+(N33+AF33)*12*7.57%)*SUM(Fasering!$D$5:$D$10)</f>
        <v>2242.4986995755235</v>
      </c>
      <c r="AU33" s="87">
        <f>($AK$5+(O33+AG33)*12*7.57%)*SUM(Fasering!$D$5:$D$11)</f>
        <v>2797.7597012338001</v>
      </c>
    </row>
    <row r="34" spans="1:47" x14ac:dyDescent="0.3">
      <c r="A34" s="33">
        <f t="shared" si="7"/>
        <v>22</v>
      </c>
      <c r="B34" s="126">
        <v>28799.59</v>
      </c>
      <c r="C34" s="127"/>
      <c r="D34" s="126">
        <f t="shared" si="0"/>
        <v>36523.640037999998</v>
      </c>
      <c r="E34" s="128">
        <f t="shared" si="1"/>
        <v>905.3973866568831</v>
      </c>
      <c r="F34" s="126">
        <f t="shared" si="2"/>
        <v>3043.6366698333331</v>
      </c>
      <c r="G34" s="128">
        <f t="shared" si="8"/>
        <v>75.44978222140692</v>
      </c>
      <c r="H34" s="64">
        <f>'L4'!$H$10</f>
        <v>1609.3</v>
      </c>
      <c r="I34" s="64">
        <f>GEW!$E$12+($F34-GEW!$E$12)*SUM(Fasering!$D$5)</f>
        <v>1716.7792493333334</v>
      </c>
      <c r="J34" s="64">
        <f>GEW!$E$12+($F34-GEW!$E$12)*SUM(Fasering!$D$5:$D$6)</f>
        <v>2059.8564034364103</v>
      </c>
      <c r="K34" s="64">
        <f>GEW!$E$12+($F34-GEW!$E$12)*SUM(Fasering!$D$5:$D$7)</f>
        <v>2256.7009584968096</v>
      </c>
      <c r="L34" s="64">
        <f>GEW!$E$12+($F34-GEW!$E$12)*SUM(Fasering!$D$5:$D$8)</f>
        <v>2453.5455135572088</v>
      </c>
      <c r="M34" s="64">
        <f>GEW!$E$12+($F34-GEW!$E$12)*SUM(Fasering!$D$5:$D$9)</f>
        <v>2650.390068617608</v>
      </c>
      <c r="N34" s="64">
        <f>GEW!$E$12+($F34-GEW!$E$12)*SUM(Fasering!$D$5:$D$10)</f>
        <v>2846.7921147729339</v>
      </c>
      <c r="O34" s="77">
        <f>GEW!$E$12+($F34-GEW!$E$12)*SUM(Fasering!$D$5:$D$11)</f>
        <v>3043.6366698333331</v>
      </c>
      <c r="P34" s="126">
        <f t="shared" si="3"/>
        <v>0</v>
      </c>
      <c r="Q34" s="128">
        <f t="shared" si="4"/>
        <v>0</v>
      </c>
      <c r="R34" s="46">
        <f>$P34*SUM(Fasering!$D$5)</f>
        <v>0</v>
      </c>
      <c r="S34" s="46">
        <f>$P34*SUM(Fasering!$D$5:$D$6)</f>
        <v>0</v>
      </c>
      <c r="T34" s="46">
        <f>$P34*SUM(Fasering!$D$5:$D$7)</f>
        <v>0</v>
      </c>
      <c r="U34" s="46">
        <f>$P34*SUM(Fasering!$D$5:$D$8)</f>
        <v>0</v>
      </c>
      <c r="V34" s="46">
        <f>$P34*SUM(Fasering!$D$5:$D$9)</f>
        <v>0</v>
      </c>
      <c r="W34" s="46">
        <f>$P34*SUM(Fasering!$D$5:$D$10)</f>
        <v>0</v>
      </c>
      <c r="X34" s="76">
        <f>$P34*SUM(Fasering!$D$5:$D$11)</f>
        <v>0</v>
      </c>
      <c r="Y34" s="126">
        <f t="shared" si="5"/>
        <v>0</v>
      </c>
      <c r="Z34" s="128">
        <f t="shared" si="6"/>
        <v>0</v>
      </c>
      <c r="AA34" s="75">
        <f>$Y34*SUM(Fasering!$D$5)</f>
        <v>0</v>
      </c>
      <c r="AB34" s="46">
        <f>$Y34*SUM(Fasering!$D$5:$D$6)</f>
        <v>0</v>
      </c>
      <c r="AC34" s="46">
        <f>$Y34*SUM(Fasering!$D$5:$D$7)</f>
        <v>0</v>
      </c>
      <c r="AD34" s="46">
        <f>$Y34*SUM(Fasering!$D$5:$D$8)</f>
        <v>0</v>
      </c>
      <c r="AE34" s="46">
        <f>$Y34*SUM(Fasering!$D$5:$D$9)</f>
        <v>0</v>
      </c>
      <c r="AF34" s="46">
        <f>$Y34*SUM(Fasering!$D$5:$D$10)</f>
        <v>0</v>
      </c>
      <c r="AG34" s="76">
        <f>$Y34*SUM(Fasering!$D$5:$D$11)</f>
        <v>0</v>
      </c>
      <c r="AH34" s="5">
        <f>($AK$5+(I34+R34)*12*7.57%)*SUM(Fasering!$D$5)</f>
        <v>0</v>
      </c>
      <c r="AI34" s="9">
        <f>($AK$5+(J34+S34)*12*7.57%)*SUM(Fasering!$D$5:$D$6)</f>
        <v>517.05849254009956</v>
      </c>
      <c r="AJ34" s="9">
        <f>($AK$5+(K34+T34)*12*7.57%)*SUM(Fasering!$D$5:$D$7)</f>
        <v>886.48929638205709</v>
      </c>
      <c r="AK34" s="9">
        <f>($AK$5+(L34+U34)*12*7.57%)*SUM(Fasering!$D$5:$D$8)</f>
        <v>1308.9755103529615</v>
      </c>
      <c r="AL34" s="9">
        <f>($AK$5+(M34+V34)*12*7.57%)*SUM(Fasering!$D$5:$D$9)</f>
        <v>1784.5171344528133</v>
      </c>
      <c r="AM34" s="9">
        <f>($AK$5+(N34+W34)*12*7.57%)*SUM(Fasering!$D$5:$D$10)</f>
        <v>2311.8663757129511</v>
      </c>
      <c r="AN34" s="87">
        <f>($AK$5+(O34+X34)*12*7.57%)*SUM(Fasering!$D$5:$D$11)</f>
        <v>2893.3995508765997</v>
      </c>
      <c r="AO34" s="5">
        <f>($AK$5+(I34+AA34)*12*7.57%)*SUM(Fasering!$D$5)</f>
        <v>0</v>
      </c>
      <c r="AP34" s="9">
        <f>($AK$5+(J34+AB34)*12*7.57%)*SUM(Fasering!$D$5:$D$6)</f>
        <v>517.05849254009956</v>
      </c>
      <c r="AQ34" s="9">
        <f>($AK$5+(K34+AC34)*12*7.57%)*SUM(Fasering!$D$5:$D$7)</f>
        <v>886.48929638205709</v>
      </c>
      <c r="AR34" s="9">
        <f>($AK$5+(L34+AD34)*12*7.57%)*SUM(Fasering!$D$5:$D$8)</f>
        <v>1308.9755103529615</v>
      </c>
      <c r="AS34" s="9">
        <f>($AK$5+(M34+AE34)*12*7.57%)*SUM(Fasering!$D$5:$D$9)</f>
        <v>1784.5171344528133</v>
      </c>
      <c r="AT34" s="9">
        <f>($AK$5+(N34+AF34)*12*7.57%)*SUM(Fasering!$D$5:$D$10)</f>
        <v>2311.8663757129511</v>
      </c>
      <c r="AU34" s="87">
        <f>($AK$5+(O34+AG34)*12*7.57%)*SUM(Fasering!$D$5:$D$11)</f>
        <v>2893.3995508765997</v>
      </c>
    </row>
    <row r="35" spans="1:47" x14ac:dyDescent="0.3">
      <c r="A35" s="33">
        <f t="shared" si="7"/>
        <v>23</v>
      </c>
      <c r="B35" s="126">
        <v>29795.82</v>
      </c>
      <c r="C35" s="127"/>
      <c r="D35" s="126">
        <f t="shared" si="0"/>
        <v>37787.058923999997</v>
      </c>
      <c r="E35" s="128">
        <f t="shared" si="1"/>
        <v>936.71672274844502</v>
      </c>
      <c r="F35" s="126">
        <f t="shared" si="2"/>
        <v>3148.9215770000001</v>
      </c>
      <c r="G35" s="128">
        <f t="shared" si="8"/>
        <v>78.059726895703761</v>
      </c>
      <c r="H35" s="64">
        <f>'L4'!$H$10</f>
        <v>1609.3</v>
      </c>
      <c r="I35" s="64">
        <f>GEW!$E$12+($F35-GEW!$E$12)*SUM(Fasering!$D$5)</f>
        <v>1716.7792493333334</v>
      </c>
      <c r="J35" s="64">
        <f>GEW!$E$12+($F35-GEW!$E$12)*SUM(Fasering!$D$5:$D$6)</f>
        <v>2087.0792578009246</v>
      </c>
      <c r="K35" s="64">
        <f>GEW!$E$12+($F35-GEW!$E$12)*SUM(Fasering!$D$5:$D$7)</f>
        <v>2299.5432459560934</v>
      </c>
      <c r="L35" s="64">
        <f>GEW!$E$12+($F35-GEW!$E$12)*SUM(Fasering!$D$5:$D$8)</f>
        <v>2512.0072341112618</v>
      </c>
      <c r="M35" s="64">
        <f>GEW!$E$12+($F35-GEW!$E$12)*SUM(Fasering!$D$5:$D$9)</f>
        <v>2724.4712222664302</v>
      </c>
      <c r="N35" s="64">
        <f>GEW!$E$12+($F35-GEW!$E$12)*SUM(Fasering!$D$5:$D$10)</f>
        <v>2936.4575888448317</v>
      </c>
      <c r="O35" s="77">
        <f>GEW!$E$12+($F35-GEW!$E$12)*SUM(Fasering!$D$5:$D$11)</f>
        <v>3148.9215770000001</v>
      </c>
      <c r="P35" s="126">
        <f t="shared" si="3"/>
        <v>0</v>
      </c>
      <c r="Q35" s="128">
        <f t="shared" si="4"/>
        <v>0</v>
      </c>
      <c r="R35" s="46">
        <f>$P35*SUM(Fasering!$D$5)</f>
        <v>0</v>
      </c>
      <c r="S35" s="46">
        <f>$P35*SUM(Fasering!$D$5:$D$6)</f>
        <v>0</v>
      </c>
      <c r="T35" s="46">
        <f>$P35*SUM(Fasering!$D$5:$D$7)</f>
        <v>0</v>
      </c>
      <c r="U35" s="46">
        <f>$P35*SUM(Fasering!$D$5:$D$8)</f>
        <v>0</v>
      </c>
      <c r="V35" s="46">
        <f>$P35*SUM(Fasering!$D$5:$D$9)</f>
        <v>0</v>
      </c>
      <c r="W35" s="46">
        <f>$P35*SUM(Fasering!$D$5:$D$10)</f>
        <v>0</v>
      </c>
      <c r="X35" s="76">
        <f>$P35*SUM(Fasering!$D$5:$D$11)</f>
        <v>0</v>
      </c>
      <c r="Y35" s="126">
        <f t="shared" si="5"/>
        <v>0</v>
      </c>
      <c r="Z35" s="128">
        <f t="shared" si="6"/>
        <v>0</v>
      </c>
      <c r="AA35" s="75">
        <f>$Y35*SUM(Fasering!$D$5)</f>
        <v>0</v>
      </c>
      <c r="AB35" s="46">
        <f>$Y35*SUM(Fasering!$D$5:$D$6)</f>
        <v>0</v>
      </c>
      <c r="AC35" s="46">
        <f>$Y35*SUM(Fasering!$D$5:$D$7)</f>
        <v>0</v>
      </c>
      <c r="AD35" s="46">
        <f>$Y35*SUM(Fasering!$D$5:$D$8)</f>
        <v>0</v>
      </c>
      <c r="AE35" s="46">
        <f>$Y35*SUM(Fasering!$D$5:$D$9)</f>
        <v>0</v>
      </c>
      <c r="AF35" s="46">
        <f>$Y35*SUM(Fasering!$D$5:$D$10)</f>
        <v>0</v>
      </c>
      <c r="AG35" s="76">
        <f>$Y35*SUM(Fasering!$D$5:$D$11)</f>
        <v>0</v>
      </c>
      <c r="AH35" s="5">
        <f>($AK$5+(I35+R35)*12*7.57%)*SUM(Fasering!$D$5)</f>
        <v>0</v>
      </c>
      <c r="AI35" s="9">
        <f>($AK$5+(J35+S35)*12*7.57%)*SUM(Fasering!$D$5:$D$6)</f>
        <v>523.45257638184739</v>
      </c>
      <c r="AJ35" s="9">
        <f>($AK$5+(K35+T35)*12*7.57%)*SUM(Fasering!$D$5:$D$7)</f>
        <v>902.32569076692334</v>
      </c>
      <c r="AK35" s="9">
        <f>($AK$5+(L35+U35)*12*7.57%)*SUM(Fasering!$D$5:$D$8)</f>
        <v>1338.4641129261734</v>
      </c>
      <c r="AL35" s="9">
        <f>($AK$5+(M35+V35)*12*7.57%)*SUM(Fasering!$D$5:$D$9)</f>
        <v>1831.8678428595981</v>
      </c>
      <c r="AM35" s="9">
        <f>($AK$5+(N35+W35)*12*7.57%)*SUM(Fasering!$D$5:$D$10)</f>
        <v>2381.2347481591887</v>
      </c>
      <c r="AN35" s="87">
        <f>($AK$5+(O35+X35)*12*7.57%)*SUM(Fasering!$D$5:$D$11)</f>
        <v>2989.0403605468</v>
      </c>
      <c r="AO35" s="5">
        <f>($AK$5+(I35+AA35)*12*7.57%)*SUM(Fasering!$D$5)</f>
        <v>0</v>
      </c>
      <c r="AP35" s="9">
        <f>($AK$5+(J35+AB35)*12*7.57%)*SUM(Fasering!$D$5:$D$6)</f>
        <v>523.45257638184739</v>
      </c>
      <c r="AQ35" s="9">
        <f>($AK$5+(K35+AC35)*12*7.57%)*SUM(Fasering!$D$5:$D$7)</f>
        <v>902.32569076692334</v>
      </c>
      <c r="AR35" s="9">
        <f>($AK$5+(L35+AD35)*12*7.57%)*SUM(Fasering!$D$5:$D$8)</f>
        <v>1338.4641129261734</v>
      </c>
      <c r="AS35" s="9">
        <f>($AK$5+(M35+AE35)*12*7.57%)*SUM(Fasering!$D$5:$D$9)</f>
        <v>1831.8678428595981</v>
      </c>
      <c r="AT35" s="9">
        <f>($AK$5+(N35+AF35)*12*7.57%)*SUM(Fasering!$D$5:$D$10)</f>
        <v>2381.2347481591887</v>
      </c>
      <c r="AU35" s="87">
        <f>($AK$5+(O35+AG35)*12*7.57%)*SUM(Fasering!$D$5:$D$11)</f>
        <v>2989.0403605468</v>
      </c>
    </row>
    <row r="36" spans="1:47" x14ac:dyDescent="0.3">
      <c r="A36" s="33">
        <f t="shared" si="7"/>
        <v>24</v>
      </c>
      <c r="B36" s="126">
        <v>30792.04</v>
      </c>
      <c r="C36" s="127"/>
      <c r="D36" s="126">
        <f t="shared" si="0"/>
        <v>39050.465128000003</v>
      </c>
      <c r="E36" s="128">
        <f t="shared" si="1"/>
        <v>968.03574446143898</v>
      </c>
      <c r="F36" s="126">
        <f t="shared" si="2"/>
        <v>3254.2054273333338</v>
      </c>
      <c r="G36" s="128">
        <f t="shared" si="8"/>
        <v>80.669645371786586</v>
      </c>
      <c r="H36" s="64">
        <f>'L4'!$H$10</f>
        <v>1609.3</v>
      </c>
      <c r="I36" s="64">
        <f>GEW!$E$12+($F36-GEW!$E$12)*SUM(Fasering!$D$5)</f>
        <v>1716.7792493333334</v>
      </c>
      <c r="J36" s="64">
        <f>GEW!$E$12+($F36-GEW!$E$12)*SUM(Fasering!$D$5:$D$6)</f>
        <v>2114.3018389067101</v>
      </c>
      <c r="K36" s="64">
        <f>GEW!$E$12+($F36-GEW!$E$12)*SUM(Fasering!$D$5:$D$7)</f>
        <v>2342.3851033712363</v>
      </c>
      <c r="L36" s="64">
        <f>GEW!$E$12+($F36-GEW!$E$12)*SUM(Fasering!$D$5:$D$8)</f>
        <v>2570.4683678357619</v>
      </c>
      <c r="M36" s="64">
        <f>GEW!$E$12+($F36-GEW!$E$12)*SUM(Fasering!$D$5:$D$9)</f>
        <v>2798.551632300288</v>
      </c>
      <c r="N36" s="64">
        <f>GEW!$E$12+($F36-GEW!$E$12)*SUM(Fasering!$D$5:$D$10)</f>
        <v>3026.1221628688081</v>
      </c>
      <c r="O36" s="77">
        <f>GEW!$E$12+($F36-GEW!$E$12)*SUM(Fasering!$D$5:$D$11)</f>
        <v>3254.2054273333338</v>
      </c>
      <c r="P36" s="126">
        <f t="shared" si="3"/>
        <v>0</v>
      </c>
      <c r="Q36" s="128">
        <f t="shared" si="4"/>
        <v>0</v>
      </c>
      <c r="R36" s="46">
        <f>$P36*SUM(Fasering!$D$5)</f>
        <v>0</v>
      </c>
      <c r="S36" s="46">
        <f>$P36*SUM(Fasering!$D$5:$D$6)</f>
        <v>0</v>
      </c>
      <c r="T36" s="46">
        <f>$P36*SUM(Fasering!$D$5:$D$7)</f>
        <v>0</v>
      </c>
      <c r="U36" s="46">
        <f>$P36*SUM(Fasering!$D$5:$D$8)</f>
        <v>0</v>
      </c>
      <c r="V36" s="46">
        <f>$P36*SUM(Fasering!$D$5:$D$9)</f>
        <v>0</v>
      </c>
      <c r="W36" s="46">
        <f>$P36*SUM(Fasering!$D$5:$D$10)</f>
        <v>0</v>
      </c>
      <c r="X36" s="76">
        <f>$P36*SUM(Fasering!$D$5:$D$11)</f>
        <v>0</v>
      </c>
      <c r="Y36" s="126">
        <f t="shared" si="5"/>
        <v>0</v>
      </c>
      <c r="Z36" s="128">
        <f t="shared" si="6"/>
        <v>0</v>
      </c>
      <c r="AA36" s="75">
        <f>$Y36*SUM(Fasering!$D$5)</f>
        <v>0</v>
      </c>
      <c r="AB36" s="46">
        <f>$Y36*SUM(Fasering!$D$5:$D$6)</f>
        <v>0</v>
      </c>
      <c r="AC36" s="46">
        <f>$Y36*SUM(Fasering!$D$5:$D$7)</f>
        <v>0</v>
      </c>
      <c r="AD36" s="46">
        <f>$Y36*SUM(Fasering!$D$5:$D$8)</f>
        <v>0</v>
      </c>
      <c r="AE36" s="46">
        <f>$Y36*SUM(Fasering!$D$5:$D$9)</f>
        <v>0</v>
      </c>
      <c r="AF36" s="46">
        <f>$Y36*SUM(Fasering!$D$5:$D$10)</f>
        <v>0</v>
      </c>
      <c r="AG36" s="76">
        <f>$Y36*SUM(Fasering!$D$5:$D$11)</f>
        <v>0</v>
      </c>
      <c r="AH36" s="5">
        <f>($AK$5+(I36+R36)*12*7.57%)*SUM(Fasering!$D$5)</f>
        <v>0</v>
      </c>
      <c r="AI36" s="9">
        <f>($AK$5+(J36+S36)*12*7.57%)*SUM(Fasering!$D$5:$D$6)</f>
        <v>529.84659604078786</v>
      </c>
      <c r="AJ36" s="9">
        <f>($AK$5+(K36+T36)*12*7.57%)*SUM(Fasering!$D$5:$D$7)</f>
        <v>918.16192618855428</v>
      </c>
      <c r="AK36" s="9">
        <f>($AK$5+(L36+U36)*12*7.57%)*SUM(Fasering!$D$5:$D$8)</f>
        <v>1367.9524194974324</v>
      </c>
      <c r="AL36" s="9">
        <f>($AK$5+(M36+V36)*12*7.57%)*SUM(Fasering!$D$5:$D$9)</f>
        <v>1879.2180759674222</v>
      </c>
      <c r="AM36" s="9">
        <f>($AK$5+(N36+W36)*12*7.57%)*SUM(Fasering!$D$5:$D$10)</f>
        <v>2450.6024242966178</v>
      </c>
      <c r="AN36" s="87">
        <f>($AK$5+(O36+X36)*12*7.57%)*SUM(Fasering!$D$5:$D$11)</f>
        <v>3084.6802101896005</v>
      </c>
      <c r="AO36" s="5">
        <f>($AK$5+(I36+AA36)*12*7.57%)*SUM(Fasering!$D$5)</f>
        <v>0</v>
      </c>
      <c r="AP36" s="9">
        <f>($AK$5+(J36+AB36)*12*7.57%)*SUM(Fasering!$D$5:$D$6)</f>
        <v>529.84659604078786</v>
      </c>
      <c r="AQ36" s="9">
        <f>($AK$5+(K36+AC36)*12*7.57%)*SUM(Fasering!$D$5:$D$7)</f>
        <v>918.16192618855428</v>
      </c>
      <c r="AR36" s="9">
        <f>($AK$5+(L36+AD36)*12*7.57%)*SUM(Fasering!$D$5:$D$8)</f>
        <v>1367.9524194974324</v>
      </c>
      <c r="AS36" s="9">
        <f>($AK$5+(M36+AE36)*12*7.57%)*SUM(Fasering!$D$5:$D$9)</f>
        <v>1879.2180759674222</v>
      </c>
      <c r="AT36" s="9">
        <f>($AK$5+(N36+AF36)*12*7.57%)*SUM(Fasering!$D$5:$D$10)</f>
        <v>2450.6024242966178</v>
      </c>
      <c r="AU36" s="87">
        <f>($AK$5+(O36+AG36)*12*7.57%)*SUM(Fasering!$D$5:$D$11)</f>
        <v>3084.6802101896005</v>
      </c>
    </row>
    <row r="37" spans="1:47" x14ac:dyDescent="0.3">
      <c r="A37" s="33">
        <f t="shared" si="7"/>
        <v>25</v>
      </c>
      <c r="B37" s="126">
        <v>30792.04</v>
      </c>
      <c r="C37" s="127"/>
      <c r="D37" s="126">
        <f t="shared" si="0"/>
        <v>39050.465128000003</v>
      </c>
      <c r="E37" s="128">
        <f t="shared" si="1"/>
        <v>968.03574446143898</v>
      </c>
      <c r="F37" s="126">
        <f t="shared" si="2"/>
        <v>3254.2054273333338</v>
      </c>
      <c r="G37" s="128">
        <f t="shared" si="8"/>
        <v>80.669645371786586</v>
      </c>
      <c r="H37" s="64">
        <f>'L4'!$H$10</f>
        <v>1609.3</v>
      </c>
      <c r="I37" s="64">
        <f>GEW!$E$12+($F37-GEW!$E$12)*SUM(Fasering!$D$5)</f>
        <v>1716.7792493333334</v>
      </c>
      <c r="J37" s="64">
        <f>GEW!$E$12+($F37-GEW!$E$12)*SUM(Fasering!$D$5:$D$6)</f>
        <v>2114.3018389067101</v>
      </c>
      <c r="K37" s="64">
        <f>GEW!$E$12+($F37-GEW!$E$12)*SUM(Fasering!$D$5:$D$7)</f>
        <v>2342.3851033712363</v>
      </c>
      <c r="L37" s="64">
        <f>GEW!$E$12+($F37-GEW!$E$12)*SUM(Fasering!$D$5:$D$8)</f>
        <v>2570.4683678357619</v>
      </c>
      <c r="M37" s="64">
        <f>GEW!$E$12+($F37-GEW!$E$12)*SUM(Fasering!$D$5:$D$9)</f>
        <v>2798.551632300288</v>
      </c>
      <c r="N37" s="64">
        <f>GEW!$E$12+($F37-GEW!$E$12)*SUM(Fasering!$D$5:$D$10)</f>
        <v>3026.1221628688081</v>
      </c>
      <c r="O37" s="77">
        <f>GEW!$E$12+($F37-GEW!$E$12)*SUM(Fasering!$D$5:$D$11)</f>
        <v>3254.2054273333338</v>
      </c>
      <c r="P37" s="126">
        <f t="shared" si="3"/>
        <v>0</v>
      </c>
      <c r="Q37" s="128">
        <f t="shared" si="4"/>
        <v>0</v>
      </c>
      <c r="R37" s="46">
        <f>$P37*SUM(Fasering!$D$5)</f>
        <v>0</v>
      </c>
      <c r="S37" s="46">
        <f>$P37*SUM(Fasering!$D$5:$D$6)</f>
        <v>0</v>
      </c>
      <c r="T37" s="46">
        <f>$P37*SUM(Fasering!$D$5:$D$7)</f>
        <v>0</v>
      </c>
      <c r="U37" s="46">
        <f>$P37*SUM(Fasering!$D$5:$D$8)</f>
        <v>0</v>
      </c>
      <c r="V37" s="46">
        <f>$P37*SUM(Fasering!$D$5:$D$9)</f>
        <v>0</v>
      </c>
      <c r="W37" s="46">
        <f>$P37*SUM(Fasering!$D$5:$D$10)</f>
        <v>0</v>
      </c>
      <c r="X37" s="76">
        <f>$P37*SUM(Fasering!$D$5:$D$11)</f>
        <v>0</v>
      </c>
      <c r="Y37" s="126">
        <f t="shared" si="5"/>
        <v>0</v>
      </c>
      <c r="Z37" s="128">
        <f t="shared" si="6"/>
        <v>0</v>
      </c>
      <c r="AA37" s="75">
        <f>$Y37*SUM(Fasering!$D$5)</f>
        <v>0</v>
      </c>
      <c r="AB37" s="46">
        <f>$Y37*SUM(Fasering!$D$5:$D$6)</f>
        <v>0</v>
      </c>
      <c r="AC37" s="46">
        <f>$Y37*SUM(Fasering!$D$5:$D$7)</f>
        <v>0</v>
      </c>
      <c r="AD37" s="46">
        <f>$Y37*SUM(Fasering!$D$5:$D$8)</f>
        <v>0</v>
      </c>
      <c r="AE37" s="46">
        <f>$Y37*SUM(Fasering!$D$5:$D$9)</f>
        <v>0</v>
      </c>
      <c r="AF37" s="46">
        <f>$Y37*SUM(Fasering!$D$5:$D$10)</f>
        <v>0</v>
      </c>
      <c r="AG37" s="76">
        <f>$Y37*SUM(Fasering!$D$5:$D$11)</f>
        <v>0</v>
      </c>
      <c r="AH37" s="5">
        <f>($AK$5+(I37+R37)*12*7.57%)*SUM(Fasering!$D$5)</f>
        <v>0</v>
      </c>
      <c r="AI37" s="9">
        <f>($AK$5+(J37+S37)*12*7.57%)*SUM(Fasering!$D$5:$D$6)</f>
        <v>529.84659604078786</v>
      </c>
      <c r="AJ37" s="9">
        <f>($AK$5+(K37+T37)*12*7.57%)*SUM(Fasering!$D$5:$D$7)</f>
        <v>918.16192618855428</v>
      </c>
      <c r="AK37" s="9">
        <f>($AK$5+(L37+U37)*12*7.57%)*SUM(Fasering!$D$5:$D$8)</f>
        <v>1367.9524194974324</v>
      </c>
      <c r="AL37" s="9">
        <f>($AK$5+(M37+V37)*12*7.57%)*SUM(Fasering!$D$5:$D$9)</f>
        <v>1879.2180759674222</v>
      </c>
      <c r="AM37" s="9">
        <f>($AK$5+(N37+W37)*12*7.57%)*SUM(Fasering!$D$5:$D$10)</f>
        <v>2450.6024242966178</v>
      </c>
      <c r="AN37" s="87">
        <f>($AK$5+(O37+X37)*12*7.57%)*SUM(Fasering!$D$5:$D$11)</f>
        <v>3084.6802101896005</v>
      </c>
      <c r="AO37" s="5">
        <f>($AK$5+(I37+AA37)*12*7.57%)*SUM(Fasering!$D$5)</f>
        <v>0</v>
      </c>
      <c r="AP37" s="9">
        <f>($AK$5+(J37+AB37)*12*7.57%)*SUM(Fasering!$D$5:$D$6)</f>
        <v>529.84659604078786</v>
      </c>
      <c r="AQ37" s="9">
        <f>($AK$5+(K37+AC37)*12*7.57%)*SUM(Fasering!$D$5:$D$7)</f>
        <v>918.16192618855428</v>
      </c>
      <c r="AR37" s="9">
        <f>($AK$5+(L37+AD37)*12*7.57%)*SUM(Fasering!$D$5:$D$8)</f>
        <v>1367.9524194974324</v>
      </c>
      <c r="AS37" s="9">
        <f>($AK$5+(M37+AE37)*12*7.57%)*SUM(Fasering!$D$5:$D$9)</f>
        <v>1879.2180759674222</v>
      </c>
      <c r="AT37" s="9">
        <f>($AK$5+(N37+AF37)*12*7.57%)*SUM(Fasering!$D$5:$D$10)</f>
        <v>2450.6024242966178</v>
      </c>
      <c r="AU37" s="87">
        <f>($AK$5+(O37+AG37)*12*7.57%)*SUM(Fasering!$D$5:$D$11)</f>
        <v>3084.6802101896005</v>
      </c>
    </row>
    <row r="38" spans="1:47" x14ac:dyDescent="0.3">
      <c r="A38" s="33">
        <f t="shared" si="7"/>
        <v>26</v>
      </c>
      <c r="B38" s="126">
        <v>30792.04</v>
      </c>
      <c r="C38" s="127"/>
      <c r="D38" s="126">
        <f t="shared" si="0"/>
        <v>39050.465128000003</v>
      </c>
      <c r="E38" s="128">
        <f t="shared" si="1"/>
        <v>968.03574446143898</v>
      </c>
      <c r="F38" s="126">
        <f t="shared" si="2"/>
        <v>3254.2054273333338</v>
      </c>
      <c r="G38" s="128">
        <f t="shared" si="8"/>
        <v>80.669645371786586</v>
      </c>
      <c r="H38" s="64">
        <f>'L4'!$H$10</f>
        <v>1609.3</v>
      </c>
      <c r="I38" s="64">
        <f>GEW!$E$12+($F38-GEW!$E$12)*SUM(Fasering!$D$5)</f>
        <v>1716.7792493333334</v>
      </c>
      <c r="J38" s="64">
        <f>GEW!$E$12+($F38-GEW!$E$12)*SUM(Fasering!$D$5:$D$6)</f>
        <v>2114.3018389067101</v>
      </c>
      <c r="K38" s="64">
        <f>GEW!$E$12+($F38-GEW!$E$12)*SUM(Fasering!$D$5:$D$7)</f>
        <v>2342.3851033712363</v>
      </c>
      <c r="L38" s="64">
        <f>GEW!$E$12+($F38-GEW!$E$12)*SUM(Fasering!$D$5:$D$8)</f>
        <v>2570.4683678357619</v>
      </c>
      <c r="M38" s="64">
        <f>GEW!$E$12+($F38-GEW!$E$12)*SUM(Fasering!$D$5:$D$9)</f>
        <v>2798.551632300288</v>
      </c>
      <c r="N38" s="64">
        <f>GEW!$E$12+($F38-GEW!$E$12)*SUM(Fasering!$D$5:$D$10)</f>
        <v>3026.1221628688081</v>
      </c>
      <c r="O38" s="77">
        <f>GEW!$E$12+($F38-GEW!$E$12)*SUM(Fasering!$D$5:$D$11)</f>
        <v>3254.2054273333338</v>
      </c>
      <c r="P38" s="126">
        <f t="shared" si="3"/>
        <v>0</v>
      </c>
      <c r="Q38" s="128">
        <f t="shared" si="4"/>
        <v>0</v>
      </c>
      <c r="R38" s="46">
        <f>$P38*SUM(Fasering!$D$5)</f>
        <v>0</v>
      </c>
      <c r="S38" s="46">
        <f>$P38*SUM(Fasering!$D$5:$D$6)</f>
        <v>0</v>
      </c>
      <c r="T38" s="46">
        <f>$P38*SUM(Fasering!$D$5:$D$7)</f>
        <v>0</v>
      </c>
      <c r="U38" s="46">
        <f>$P38*SUM(Fasering!$D$5:$D$8)</f>
        <v>0</v>
      </c>
      <c r="V38" s="46">
        <f>$P38*SUM(Fasering!$D$5:$D$9)</f>
        <v>0</v>
      </c>
      <c r="W38" s="46">
        <f>$P38*SUM(Fasering!$D$5:$D$10)</f>
        <v>0</v>
      </c>
      <c r="X38" s="76">
        <f>$P38*SUM(Fasering!$D$5:$D$11)</f>
        <v>0</v>
      </c>
      <c r="Y38" s="126">
        <f t="shared" si="5"/>
        <v>0</v>
      </c>
      <c r="Z38" s="128">
        <f t="shared" si="6"/>
        <v>0</v>
      </c>
      <c r="AA38" s="75">
        <f>$Y38*SUM(Fasering!$D$5)</f>
        <v>0</v>
      </c>
      <c r="AB38" s="46">
        <f>$Y38*SUM(Fasering!$D$5:$D$6)</f>
        <v>0</v>
      </c>
      <c r="AC38" s="46">
        <f>$Y38*SUM(Fasering!$D$5:$D$7)</f>
        <v>0</v>
      </c>
      <c r="AD38" s="46">
        <f>$Y38*SUM(Fasering!$D$5:$D$8)</f>
        <v>0</v>
      </c>
      <c r="AE38" s="46">
        <f>$Y38*SUM(Fasering!$D$5:$D$9)</f>
        <v>0</v>
      </c>
      <c r="AF38" s="46">
        <f>$Y38*SUM(Fasering!$D$5:$D$10)</f>
        <v>0</v>
      </c>
      <c r="AG38" s="76">
        <f>$Y38*SUM(Fasering!$D$5:$D$11)</f>
        <v>0</v>
      </c>
      <c r="AH38" s="5">
        <f>($AK$5+(I38+R38)*12*7.57%)*SUM(Fasering!$D$5)</f>
        <v>0</v>
      </c>
      <c r="AI38" s="9">
        <f>($AK$5+(J38+S38)*12*7.57%)*SUM(Fasering!$D$5:$D$6)</f>
        <v>529.84659604078786</v>
      </c>
      <c r="AJ38" s="9">
        <f>($AK$5+(K38+T38)*12*7.57%)*SUM(Fasering!$D$5:$D$7)</f>
        <v>918.16192618855428</v>
      </c>
      <c r="AK38" s="9">
        <f>($AK$5+(L38+U38)*12*7.57%)*SUM(Fasering!$D$5:$D$8)</f>
        <v>1367.9524194974324</v>
      </c>
      <c r="AL38" s="9">
        <f>($AK$5+(M38+V38)*12*7.57%)*SUM(Fasering!$D$5:$D$9)</f>
        <v>1879.2180759674222</v>
      </c>
      <c r="AM38" s="9">
        <f>($AK$5+(N38+W38)*12*7.57%)*SUM(Fasering!$D$5:$D$10)</f>
        <v>2450.6024242966178</v>
      </c>
      <c r="AN38" s="87">
        <f>($AK$5+(O38+X38)*12*7.57%)*SUM(Fasering!$D$5:$D$11)</f>
        <v>3084.6802101896005</v>
      </c>
      <c r="AO38" s="5">
        <f>($AK$5+(I38+AA38)*12*7.57%)*SUM(Fasering!$D$5)</f>
        <v>0</v>
      </c>
      <c r="AP38" s="9">
        <f>($AK$5+(J38+AB38)*12*7.57%)*SUM(Fasering!$D$5:$D$6)</f>
        <v>529.84659604078786</v>
      </c>
      <c r="AQ38" s="9">
        <f>($AK$5+(K38+AC38)*12*7.57%)*SUM(Fasering!$D$5:$D$7)</f>
        <v>918.16192618855428</v>
      </c>
      <c r="AR38" s="9">
        <f>($AK$5+(L38+AD38)*12*7.57%)*SUM(Fasering!$D$5:$D$8)</f>
        <v>1367.9524194974324</v>
      </c>
      <c r="AS38" s="9">
        <f>($AK$5+(M38+AE38)*12*7.57%)*SUM(Fasering!$D$5:$D$9)</f>
        <v>1879.2180759674222</v>
      </c>
      <c r="AT38" s="9">
        <f>($AK$5+(N38+AF38)*12*7.57%)*SUM(Fasering!$D$5:$D$10)</f>
        <v>2450.6024242966178</v>
      </c>
      <c r="AU38" s="87">
        <f>($AK$5+(O38+AG38)*12*7.57%)*SUM(Fasering!$D$5:$D$11)</f>
        <v>3084.6802101896005</v>
      </c>
    </row>
    <row r="39" spans="1:47" x14ac:dyDescent="0.3">
      <c r="A39" s="33">
        <f t="shared" si="7"/>
        <v>27</v>
      </c>
      <c r="B39" s="126">
        <v>30792.04</v>
      </c>
      <c r="C39" s="127"/>
      <c r="D39" s="126">
        <f t="shared" si="0"/>
        <v>39050.465128000003</v>
      </c>
      <c r="E39" s="128">
        <f t="shared" si="1"/>
        <v>968.03574446143898</v>
      </c>
      <c r="F39" s="126">
        <f t="shared" si="2"/>
        <v>3254.2054273333338</v>
      </c>
      <c r="G39" s="128">
        <f t="shared" si="8"/>
        <v>80.669645371786586</v>
      </c>
      <c r="H39" s="64">
        <f>'L4'!$H$10</f>
        <v>1609.3</v>
      </c>
      <c r="I39" s="64">
        <f>GEW!$E$12+($F39-GEW!$E$12)*SUM(Fasering!$D$5)</f>
        <v>1716.7792493333334</v>
      </c>
      <c r="J39" s="64">
        <f>GEW!$E$12+($F39-GEW!$E$12)*SUM(Fasering!$D$5:$D$6)</f>
        <v>2114.3018389067101</v>
      </c>
      <c r="K39" s="64">
        <f>GEW!$E$12+($F39-GEW!$E$12)*SUM(Fasering!$D$5:$D$7)</f>
        <v>2342.3851033712363</v>
      </c>
      <c r="L39" s="64">
        <f>GEW!$E$12+($F39-GEW!$E$12)*SUM(Fasering!$D$5:$D$8)</f>
        <v>2570.4683678357619</v>
      </c>
      <c r="M39" s="64">
        <f>GEW!$E$12+($F39-GEW!$E$12)*SUM(Fasering!$D$5:$D$9)</f>
        <v>2798.551632300288</v>
      </c>
      <c r="N39" s="64">
        <f>GEW!$E$12+($F39-GEW!$E$12)*SUM(Fasering!$D$5:$D$10)</f>
        <v>3026.1221628688081</v>
      </c>
      <c r="O39" s="77">
        <f>GEW!$E$12+($F39-GEW!$E$12)*SUM(Fasering!$D$5:$D$11)</f>
        <v>3254.2054273333338</v>
      </c>
      <c r="P39" s="126">
        <f t="shared" si="3"/>
        <v>0</v>
      </c>
      <c r="Q39" s="128">
        <f t="shared" si="4"/>
        <v>0</v>
      </c>
      <c r="R39" s="46">
        <f>$P39*SUM(Fasering!$D$5)</f>
        <v>0</v>
      </c>
      <c r="S39" s="46">
        <f>$P39*SUM(Fasering!$D$5:$D$6)</f>
        <v>0</v>
      </c>
      <c r="T39" s="46">
        <f>$P39*SUM(Fasering!$D$5:$D$7)</f>
        <v>0</v>
      </c>
      <c r="U39" s="46">
        <f>$P39*SUM(Fasering!$D$5:$D$8)</f>
        <v>0</v>
      </c>
      <c r="V39" s="46">
        <f>$P39*SUM(Fasering!$D$5:$D$9)</f>
        <v>0</v>
      </c>
      <c r="W39" s="46">
        <f>$P39*SUM(Fasering!$D$5:$D$10)</f>
        <v>0</v>
      </c>
      <c r="X39" s="76">
        <f>$P39*SUM(Fasering!$D$5:$D$11)</f>
        <v>0</v>
      </c>
      <c r="Y39" s="126">
        <f t="shared" si="5"/>
        <v>0</v>
      </c>
      <c r="Z39" s="128">
        <f t="shared" si="6"/>
        <v>0</v>
      </c>
      <c r="AA39" s="75">
        <f>$Y39*SUM(Fasering!$D$5)</f>
        <v>0</v>
      </c>
      <c r="AB39" s="46">
        <f>$Y39*SUM(Fasering!$D$5:$D$6)</f>
        <v>0</v>
      </c>
      <c r="AC39" s="46">
        <f>$Y39*SUM(Fasering!$D$5:$D$7)</f>
        <v>0</v>
      </c>
      <c r="AD39" s="46">
        <f>$Y39*SUM(Fasering!$D$5:$D$8)</f>
        <v>0</v>
      </c>
      <c r="AE39" s="46">
        <f>$Y39*SUM(Fasering!$D$5:$D$9)</f>
        <v>0</v>
      </c>
      <c r="AF39" s="46">
        <f>$Y39*SUM(Fasering!$D$5:$D$10)</f>
        <v>0</v>
      </c>
      <c r="AG39" s="76">
        <f>$Y39*SUM(Fasering!$D$5:$D$11)</f>
        <v>0</v>
      </c>
      <c r="AH39" s="5">
        <f>($AK$5+(I39+R39)*12*7.57%)*SUM(Fasering!$D$5)</f>
        <v>0</v>
      </c>
      <c r="AI39" s="9">
        <f>($AK$5+(J39+S39)*12*7.57%)*SUM(Fasering!$D$5:$D$6)</f>
        <v>529.84659604078786</v>
      </c>
      <c r="AJ39" s="9">
        <f>($AK$5+(K39+T39)*12*7.57%)*SUM(Fasering!$D$5:$D$7)</f>
        <v>918.16192618855428</v>
      </c>
      <c r="AK39" s="9">
        <f>($AK$5+(L39+U39)*12*7.57%)*SUM(Fasering!$D$5:$D$8)</f>
        <v>1367.9524194974324</v>
      </c>
      <c r="AL39" s="9">
        <f>($AK$5+(M39+V39)*12*7.57%)*SUM(Fasering!$D$5:$D$9)</f>
        <v>1879.2180759674222</v>
      </c>
      <c r="AM39" s="9">
        <f>($AK$5+(N39+W39)*12*7.57%)*SUM(Fasering!$D$5:$D$10)</f>
        <v>2450.6024242966178</v>
      </c>
      <c r="AN39" s="87">
        <f>($AK$5+(O39+X39)*12*7.57%)*SUM(Fasering!$D$5:$D$11)</f>
        <v>3084.6802101896005</v>
      </c>
      <c r="AO39" s="5">
        <f>($AK$5+(I39+AA39)*12*7.57%)*SUM(Fasering!$D$5)</f>
        <v>0</v>
      </c>
      <c r="AP39" s="9">
        <f>($AK$5+(J39+AB39)*12*7.57%)*SUM(Fasering!$D$5:$D$6)</f>
        <v>529.84659604078786</v>
      </c>
      <c r="AQ39" s="9">
        <f>($AK$5+(K39+AC39)*12*7.57%)*SUM(Fasering!$D$5:$D$7)</f>
        <v>918.16192618855428</v>
      </c>
      <c r="AR39" s="9">
        <f>($AK$5+(L39+AD39)*12*7.57%)*SUM(Fasering!$D$5:$D$8)</f>
        <v>1367.9524194974324</v>
      </c>
      <c r="AS39" s="9">
        <f>($AK$5+(M39+AE39)*12*7.57%)*SUM(Fasering!$D$5:$D$9)</f>
        <v>1879.2180759674222</v>
      </c>
      <c r="AT39" s="9">
        <f>($AK$5+(N39+AF39)*12*7.57%)*SUM(Fasering!$D$5:$D$10)</f>
        <v>2450.6024242966178</v>
      </c>
      <c r="AU39" s="87">
        <f>($AK$5+(O39+AG39)*12*7.57%)*SUM(Fasering!$D$5:$D$11)</f>
        <v>3084.6802101896005</v>
      </c>
    </row>
    <row r="40" spans="1:47" x14ac:dyDescent="0.3">
      <c r="A40" s="36"/>
      <c r="B40" s="129"/>
      <c r="C40" s="130"/>
      <c r="D40" s="129"/>
      <c r="E40" s="130"/>
      <c r="F40" s="129"/>
      <c r="G40" s="130"/>
      <c r="H40" s="47"/>
      <c r="I40" s="47"/>
      <c r="J40" s="47"/>
      <c r="K40" s="47"/>
      <c r="L40" s="47"/>
      <c r="M40" s="47"/>
      <c r="N40" s="47"/>
      <c r="O40" s="74"/>
      <c r="P40" s="129"/>
      <c r="Q40" s="130"/>
      <c r="R40" s="47"/>
      <c r="S40" s="47"/>
      <c r="T40" s="47"/>
      <c r="U40" s="47"/>
      <c r="V40" s="47"/>
      <c r="W40" s="47"/>
      <c r="X40" s="74"/>
      <c r="Y40" s="129"/>
      <c r="Z40" s="130"/>
      <c r="AA40" s="47"/>
      <c r="AB40" s="47"/>
      <c r="AC40" s="47"/>
      <c r="AD40" s="47"/>
      <c r="AE40" s="47"/>
      <c r="AF40" s="47"/>
      <c r="AG40" s="74"/>
      <c r="AH40" s="88"/>
      <c r="AI40" s="89"/>
      <c r="AJ40" s="89"/>
      <c r="AK40" s="89"/>
      <c r="AL40" s="89"/>
      <c r="AM40" s="89"/>
      <c r="AN40" s="90"/>
      <c r="AO40" s="88"/>
      <c r="AP40" s="89"/>
      <c r="AQ40" s="89"/>
      <c r="AR40" s="89"/>
      <c r="AS40" s="89"/>
      <c r="AT40" s="89"/>
      <c r="AU40" s="90"/>
    </row>
  </sheetData>
  <mergeCells count="166">
    <mergeCell ref="AH8:AN8"/>
    <mergeCell ref="AO8:AU8"/>
    <mergeCell ref="B10:C10"/>
    <mergeCell ref="D10:E10"/>
    <mergeCell ref="F10:G10"/>
    <mergeCell ref="P10:Q10"/>
    <mergeCell ref="Y10:Z10"/>
    <mergeCell ref="B11:C11"/>
    <mergeCell ref="D11:E11"/>
    <mergeCell ref="AA8:AG8"/>
    <mergeCell ref="B9:C9"/>
    <mergeCell ref="D9:E9"/>
    <mergeCell ref="F9:G9"/>
    <mergeCell ref="P9:Q9"/>
    <mergeCell ref="Y9:Z9"/>
    <mergeCell ref="B8:E8"/>
    <mergeCell ref="F8:G8"/>
    <mergeCell ref="P8:Q8"/>
    <mergeCell ref="R8:X8"/>
    <mergeCell ref="Y8:Z8"/>
    <mergeCell ref="H8:O8"/>
    <mergeCell ref="B12:C12"/>
    <mergeCell ref="D12:E12"/>
    <mergeCell ref="F12:G12"/>
    <mergeCell ref="P12:Q12"/>
    <mergeCell ref="Y12:Z12"/>
    <mergeCell ref="B13:C13"/>
    <mergeCell ref="D13:E13"/>
    <mergeCell ref="F13:G13"/>
    <mergeCell ref="P13:Q13"/>
    <mergeCell ref="Y13:Z13"/>
    <mergeCell ref="B14:C14"/>
    <mergeCell ref="D14:E14"/>
    <mergeCell ref="F14:G14"/>
    <mergeCell ref="P14:Q14"/>
    <mergeCell ref="Y14:Z14"/>
    <mergeCell ref="B15:C15"/>
    <mergeCell ref="D15:E15"/>
    <mergeCell ref="F15:G15"/>
    <mergeCell ref="P15:Q15"/>
    <mergeCell ref="Y15:Z15"/>
    <mergeCell ref="B16:C16"/>
    <mergeCell ref="D16:E16"/>
    <mergeCell ref="F16:G16"/>
    <mergeCell ref="P16:Q16"/>
    <mergeCell ref="Y16:Z16"/>
    <mergeCell ref="B17:C17"/>
    <mergeCell ref="D17:E17"/>
    <mergeCell ref="F17:G17"/>
    <mergeCell ref="P17:Q17"/>
    <mergeCell ref="Y17:Z17"/>
    <mergeCell ref="B18:C18"/>
    <mergeCell ref="D18:E18"/>
    <mergeCell ref="F18:G18"/>
    <mergeCell ref="P18:Q18"/>
    <mergeCell ref="Y18:Z18"/>
    <mergeCell ref="B19:C19"/>
    <mergeCell ref="D19:E19"/>
    <mergeCell ref="F19:G19"/>
    <mergeCell ref="P19:Q19"/>
    <mergeCell ref="Y19:Z19"/>
    <mergeCell ref="B20:C20"/>
    <mergeCell ref="D20:E20"/>
    <mergeCell ref="F20:G20"/>
    <mergeCell ref="P20:Q20"/>
    <mergeCell ref="Y20:Z20"/>
    <mergeCell ref="B21:C21"/>
    <mergeCell ref="D21:E21"/>
    <mergeCell ref="F21:G21"/>
    <mergeCell ref="P21:Q21"/>
    <mergeCell ref="Y21:Z21"/>
    <mergeCell ref="B22:C22"/>
    <mergeCell ref="D22:E22"/>
    <mergeCell ref="F22:G22"/>
    <mergeCell ref="P22:Q22"/>
    <mergeCell ref="Y22:Z22"/>
    <mergeCell ref="B23:C23"/>
    <mergeCell ref="D23:E23"/>
    <mergeCell ref="F23:G23"/>
    <mergeCell ref="P23:Q23"/>
    <mergeCell ref="Y23:Z23"/>
    <mergeCell ref="B24:C24"/>
    <mergeCell ref="D24:E24"/>
    <mergeCell ref="F24:G24"/>
    <mergeCell ref="P24:Q24"/>
    <mergeCell ref="Y24:Z24"/>
    <mergeCell ref="B25:C25"/>
    <mergeCell ref="D25:E25"/>
    <mergeCell ref="F25:G25"/>
    <mergeCell ref="P25:Q25"/>
    <mergeCell ref="Y25:Z25"/>
    <mergeCell ref="B26:C26"/>
    <mergeCell ref="D26:E26"/>
    <mergeCell ref="F26:G26"/>
    <mergeCell ref="P26:Q26"/>
    <mergeCell ref="Y26:Z26"/>
    <mergeCell ref="B27:C27"/>
    <mergeCell ref="D27:E27"/>
    <mergeCell ref="F27:G27"/>
    <mergeCell ref="P27:Q27"/>
    <mergeCell ref="Y27:Z27"/>
    <mergeCell ref="B28:C28"/>
    <mergeCell ref="D28:E28"/>
    <mergeCell ref="F28:G28"/>
    <mergeCell ref="P28:Q28"/>
    <mergeCell ref="Y28:Z28"/>
    <mergeCell ref="B29:C29"/>
    <mergeCell ref="D29:E29"/>
    <mergeCell ref="F29:G29"/>
    <mergeCell ref="P29:Q29"/>
    <mergeCell ref="Y29:Z29"/>
    <mergeCell ref="B30:C30"/>
    <mergeCell ref="D30:E30"/>
    <mergeCell ref="F30:G30"/>
    <mergeCell ref="P30:Q30"/>
    <mergeCell ref="Y30:Z30"/>
    <mergeCell ref="B31:C31"/>
    <mergeCell ref="D31:E31"/>
    <mergeCell ref="F31:G31"/>
    <mergeCell ref="P31:Q31"/>
    <mergeCell ref="Y31:Z31"/>
    <mergeCell ref="B32:C32"/>
    <mergeCell ref="D32:E32"/>
    <mergeCell ref="F32:G32"/>
    <mergeCell ref="P32:Q32"/>
    <mergeCell ref="Y32:Z32"/>
    <mergeCell ref="B33:C33"/>
    <mergeCell ref="D33:E33"/>
    <mergeCell ref="F33:G33"/>
    <mergeCell ref="P33:Q33"/>
    <mergeCell ref="Y33:Z33"/>
    <mergeCell ref="B34:C34"/>
    <mergeCell ref="D34:E34"/>
    <mergeCell ref="F34:G34"/>
    <mergeCell ref="P34:Q34"/>
    <mergeCell ref="Y34:Z34"/>
    <mergeCell ref="B35:C35"/>
    <mergeCell ref="D35:E35"/>
    <mergeCell ref="F35:G35"/>
    <mergeCell ref="P35:Q35"/>
    <mergeCell ref="Y35:Z35"/>
    <mergeCell ref="B36:C36"/>
    <mergeCell ref="D36:E36"/>
    <mergeCell ref="F36:G36"/>
    <mergeCell ref="P36:Q36"/>
    <mergeCell ref="Y36:Z36"/>
    <mergeCell ref="B37:C37"/>
    <mergeCell ref="D37:E37"/>
    <mergeCell ref="F37:G37"/>
    <mergeCell ref="P37:Q37"/>
    <mergeCell ref="Y37:Z37"/>
    <mergeCell ref="B40:C40"/>
    <mergeCell ref="D40:E40"/>
    <mergeCell ref="F40:G40"/>
    <mergeCell ref="P40:Q40"/>
    <mergeCell ref="Y40:Z40"/>
    <mergeCell ref="B38:C38"/>
    <mergeCell ref="D38:E38"/>
    <mergeCell ref="F38:G38"/>
    <mergeCell ref="P38:Q38"/>
    <mergeCell ref="Y38:Z38"/>
    <mergeCell ref="B39:C39"/>
    <mergeCell ref="D39:E39"/>
    <mergeCell ref="F39:G39"/>
    <mergeCell ref="P39:Q39"/>
    <mergeCell ref="Y39:Z39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  <colBreaks count="3" manualBreakCount="3">
    <brk id="15" max="1048575" man="1"/>
    <brk id="24" max="1048575" man="1"/>
    <brk id="33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8"/>
  <sheetViews>
    <sheetView zoomScale="80" zoomScaleNormal="80" workbookViewId="0"/>
  </sheetViews>
  <sheetFormatPr defaultRowHeight="15" x14ac:dyDescent="0.3"/>
  <cols>
    <col min="1" max="1" width="3.5" style="24" bestFit="1" customWidth="1"/>
    <col min="2" max="3" width="7.75" style="24" customWidth="1"/>
    <col min="4" max="4" width="8.875" style="24" bestFit="1" customWidth="1"/>
    <col min="5" max="7" width="7.75" style="24" customWidth="1"/>
    <col min="8" max="15" width="11.375" style="24" customWidth="1"/>
    <col min="16" max="17" width="7.75" style="24" customWidth="1"/>
    <col min="18" max="24" width="11.375" style="24" customWidth="1"/>
    <col min="25" max="26" width="7.75" style="24" customWidth="1"/>
    <col min="27" max="33" width="11.375" style="24" customWidth="1"/>
    <col min="34" max="40" width="11.25" customWidth="1"/>
    <col min="41" max="43" width="11.375" customWidth="1"/>
    <col min="44" max="45" width="11.375" style="24" customWidth="1"/>
    <col min="46" max="47" width="11.375" customWidth="1"/>
  </cols>
  <sheetData>
    <row r="1" spans="1:47" s="24" customFormat="1" ht="16.5" x14ac:dyDescent="0.3">
      <c r="A1" s="21" t="s">
        <v>103</v>
      </c>
      <c r="B1" s="21" t="s">
        <v>19</v>
      </c>
      <c r="C1" s="21"/>
      <c r="D1" s="21"/>
      <c r="E1" s="22">
        <v>130</v>
      </c>
      <c r="F1" s="23" t="s">
        <v>104</v>
      </c>
      <c r="G1" s="21"/>
      <c r="H1" s="21"/>
      <c r="I1" s="21"/>
      <c r="L1" s="107">
        <f>D8</f>
        <v>41275</v>
      </c>
      <c r="O1" s="25" t="s">
        <v>105</v>
      </c>
      <c r="AJ1"/>
    </row>
    <row r="2" spans="1:47" s="24" customFormat="1" ht="16.5" x14ac:dyDescent="0.3">
      <c r="A2" s="21"/>
      <c r="B2" s="21"/>
      <c r="C2" s="21"/>
      <c r="D2" s="21"/>
      <c r="E2" s="58"/>
      <c r="F2" s="21"/>
      <c r="G2" s="21"/>
      <c r="H2" s="21"/>
      <c r="I2" s="21"/>
      <c r="R2" s="25"/>
      <c r="AH2" s="81" t="str">
        <f>'L4'!$AH$2</f>
        <v>Berekening eindejaarspremie 2014:</v>
      </c>
      <c r="AI2"/>
      <c r="AK2"/>
      <c r="AL2"/>
    </row>
    <row r="3" spans="1:47" s="24" customFormat="1" ht="17.25" x14ac:dyDescent="0.35">
      <c r="A3" s="21"/>
      <c r="B3" s="21"/>
      <c r="C3" s="21"/>
      <c r="D3" s="21"/>
      <c r="E3" s="27">
        <v>130</v>
      </c>
      <c r="F3" s="28" t="s">
        <v>106</v>
      </c>
      <c r="G3" s="21"/>
      <c r="H3" s="21"/>
      <c r="I3" s="21"/>
      <c r="N3" s="24" t="s">
        <v>22</v>
      </c>
      <c r="O3" s="72">
        <f>'L4'!O4</f>
        <v>1.2682</v>
      </c>
      <c r="R3" s="25"/>
      <c r="AH3" s="82" t="s">
        <v>169</v>
      </c>
      <c r="AI3"/>
      <c r="AK3" s="83">
        <f>'L4'!$AK$3</f>
        <v>128.56</v>
      </c>
    </row>
    <row r="4" spans="1:47" s="24" customFormat="1" ht="16.5" x14ac:dyDescent="0.3">
      <c r="A4" s="21"/>
      <c r="B4"/>
      <c r="C4"/>
      <c r="D4"/>
      <c r="E4"/>
      <c r="F4"/>
      <c r="G4"/>
      <c r="H4"/>
      <c r="I4"/>
      <c r="J4"/>
      <c r="K4"/>
      <c r="L4"/>
      <c r="M4"/>
      <c r="V4" s="26"/>
      <c r="AH4" s="82" t="s">
        <v>72</v>
      </c>
      <c r="AI4"/>
    </row>
    <row r="6" spans="1:47" x14ac:dyDescent="0.3">
      <c r="A6" s="29"/>
      <c r="B6" s="135" t="s">
        <v>23</v>
      </c>
      <c r="C6" s="150"/>
      <c r="D6" s="150"/>
      <c r="E6" s="136"/>
      <c r="F6" s="135" t="s">
        <v>24</v>
      </c>
      <c r="G6" s="136"/>
      <c r="H6" s="147" t="s">
        <v>39</v>
      </c>
      <c r="I6" s="148"/>
      <c r="J6" s="148"/>
      <c r="K6" s="148"/>
      <c r="L6" s="148"/>
      <c r="M6" s="148"/>
      <c r="N6" s="148"/>
      <c r="O6" s="149"/>
      <c r="P6" s="135" t="s">
        <v>25</v>
      </c>
      <c r="Q6" s="138"/>
      <c r="R6" s="147" t="s">
        <v>40</v>
      </c>
      <c r="S6" s="148"/>
      <c r="T6" s="148"/>
      <c r="U6" s="148"/>
      <c r="V6" s="148"/>
      <c r="W6" s="148"/>
      <c r="X6" s="149"/>
      <c r="Y6" s="135" t="s">
        <v>26</v>
      </c>
      <c r="Z6" s="136"/>
      <c r="AA6" s="147" t="s">
        <v>41</v>
      </c>
      <c r="AB6" s="148"/>
      <c r="AC6" s="148"/>
      <c r="AD6" s="148"/>
      <c r="AE6" s="148"/>
      <c r="AF6" s="148"/>
      <c r="AG6" s="149"/>
      <c r="AH6" s="147" t="s">
        <v>177</v>
      </c>
      <c r="AI6" s="148"/>
      <c r="AJ6" s="148"/>
      <c r="AK6" s="148"/>
      <c r="AL6" s="148"/>
      <c r="AM6" s="148"/>
      <c r="AN6" s="149"/>
      <c r="AO6" s="147" t="s">
        <v>178</v>
      </c>
      <c r="AP6" s="148"/>
      <c r="AQ6" s="148"/>
      <c r="AR6" s="148"/>
      <c r="AS6" s="148"/>
      <c r="AT6" s="148"/>
      <c r="AU6" s="149"/>
    </row>
    <row r="7" spans="1:47" x14ac:dyDescent="0.3">
      <c r="A7" s="33"/>
      <c r="B7" s="151">
        <v>1</v>
      </c>
      <c r="C7" s="152"/>
      <c r="D7" s="151"/>
      <c r="E7" s="152"/>
      <c r="F7" s="151"/>
      <c r="G7" s="152"/>
      <c r="H7" s="44" t="s">
        <v>183</v>
      </c>
      <c r="I7" s="44" t="s">
        <v>184</v>
      </c>
      <c r="J7" s="44" t="s">
        <v>33</v>
      </c>
      <c r="K7" s="44" t="s">
        <v>34</v>
      </c>
      <c r="L7" s="44" t="s">
        <v>35</v>
      </c>
      <c r="M7" s="44" t="s">
        <v>36</v>
      </c>
      <c r="N7" s="44" t="s">
        <v>37</v>
      </c>
      <c r="O7" s="111" t="s">
        <v>38</v>
      </c>
      <c r="P7" s="151"/>
      <c r="Q7" s="152"/>
      <c r="R7" s="44" t="s">
        <v>185</v>
      </c>
      <c r="S7" s="44" t="s">
        <v>33</v>
      </c>
      <c r="T7" s="44" t="s">
        <v>34</v>
      </c>
      <c r="U7" s="44" t="s">
        <v>35</v>
      </c>
      <c r="V7" s="44" t="s">
        <v>36</v>
      </c>
      <c r="W7" s="44" t="s">
        <v>37</v>
      </c>
      <c r="X7" s="111" t="s">
        <v>38</v>
      </c>
      <c r="Y7" s="153" t="s">
        <v>28</v>
      </c>
      <c r="Z7" s="152"/>
      <c r="AA7" s="44" t="s">
        <v>185</v>
      </c>
      <c r="AB7" s="44" t="s">
        <v>33</v>
      </c>
      <c r="AC7" s="44" t="s">
        <v>34</v>
      </c>
      <c r="AD7" s="44" t="s">
        <v>35</v>
      </c>
      <c r="AE7" s="44" t="s">
        <v>36</v>
      </c>
      <c r="AF7" s="44" t="s">
        <v>37</v>
      </c>
      <c r="AG7" s="111" t="s">
        <v>38</v>
      </c>
      <c r="AH7" s="44" t="s">
        <v>185</v>
      </c>
      <c r="AI7" s="44" t="s">
        <v>33</v>
      </c>
      <c r="AJ7" s="44" t="s">
        <v>34</v>
      </c>
      <c r="AK7" s="44" t="s">
        <v>35</v>
      </c>
      <c r="AL7" s="44" t="s">
        <v>36</v>
      </c>
      <c r="AM7" s="44" t="s">
        <v>37</v>
      </c>
      <c r="AN7" s="111" t="s">
        <v>38</v>
      </c>
      <c r="AO7" s="44" t="s">
        <v>185</v>
      </c>
      <c r="AP7" s="44" t="s">
        <v>33</v>
      </c>
      <c r="AQ7" s="44" t="s">
        <v>34</v>
      </c>
      <c r="AR7" s="44" t="s">
        <v>35</v>
      </c>
      <c r="AS7" s="44" t="s">
        <v>36</v>
      </c>
      <c r="AT7" s="44" t="s">
        <v>37</v>
      </c>
      <c r="AU7" s="111" t="s">
        <v>38</v>
      </c>
    </row>
    <row r="8" spans="1:47" x14ac:dyDescent="0.3">
      <c r="A8" s="33"/>
      <c r="B8" s="139" t="s">
        <v>31</v>
      </c>
      <c r="C8" s="140"/>
      <c r="D8" s="145">
        <f>'L4'!$D$8</f>
        <v>41275</v>
      </c>
      <c r="E8" s="144"/>
      <c r="F8" s="145">
        <f>D8</f>
        <v>41275</v>
      </c>
      <c r="G8" s="146"/>
      <c r="H8" s="48"/>
      <c r="I8" s="48" t="s">
        <v>179</v>
      </c>
      <c r="J8" s="48" t="s">
        <v>180</v>
      </c>
      <c r="K8" s="48" t="s">
        <v>181</v>
      </c>
      <c r="L8" s="48" t="s">
        <v>181</v>
      </c>
      <c r="M8" s="48" t="s">
        <v>181</v>
      </c>
      <c r="N8" s="48" t="s">
        <v>182</v>
      </c>
      <c r="O8" s="54" t="s">
        <v>181</v>
      </c>
      <c r="P8" s="143"/>
      <c r="Q8" s="144"/>
      <c r="R8" s="48" t="s">
        <v>179</v>
      </c>
      <c r="S8" s="48" t="s">
        <v>180</v>
      </c>
      <c r="T8" s="48" t="s">
        <v>181</v>
      </c>
      <c r="U8" s="48" t="s">
        <v>181</v>
      </c>
      <c r="V8" s="48" t="s">
        <v>181</v>
      </c>
      <c r="W8" s="48" t="s">
        <v>182</v>
      </c>
      <c r="X8" s="54" t="s">
        <v>181</v>
      </c>
      <c r="Y8" s="143"/>
      <c r="Z8" s="144"/>
      <c r="AA8" s="48" t="s">
        <v>179</v>
      </c>
      <c r="AB8" s="48" t="s">
        <v>180</v>
      </c>
      <c r="AC8" s="48" t="s">
        <v>181</v>
      </c>
      <c r="AD8" s="48" t="s">
        <v>181</v>
      </c>
      <c r="AE8" s="48" t="s">
        <v>181</v>
      </c>
      <c r="AF8" s="48" t="s">
        <v>182</v>
      </c>
      <c r="AG8" s="54" t="s">
        <v>181</v>
      </c>
      <c r="AH8" s="48" t="s">
        <v>179</v>
      </c>
      <c r="AI8" s="48" t="s">
        <v>180</v>
      </c>
      <c r="AJ8" s="48" t="s">
        <v>181</v>
      </c>
      <c r="AK8" s="48" t="s">
        <v>181</v>
      </c>
      <c r="AL8" s="48" t="s">
        <v>181</v>
      </c>
      <c r="AM8" s="48" t="s">
        <v>182</v>
      </c>
      <c r="AN8" s="54" t="s">
        <v>181</v>
      </c>
      <c r="AO8" s="48" t="s">
        <v>179</v>
      </c>
      <c r="AP8" s="48" t="s">
        <v>180</v>
      </c>
      <c r="AQ8" s="48" t="s">
        <v>181</v>
      </c>
      <c r="AR8" s="48" t="s">
        <v>181</v>
      </c>
      <c r="AS8" s="48" t="s">
        <v>181</v>
      </c>
      <c r="AT8" s="48" t="s">
        <v>182</v>
      </c>
      <c r="AU8" s="54" t="s">
        <v>181</v>
      </c>
    </row>
    <row r="9" spans="1:47" x14ac:dyDescent="0.3">
      <c r="A9" s="33"/>
      <c r="B9" s="135"/>
      <c r="C9" s="136"/>
      <c r="D9" s="137"/>
      <c r="E9" s="138"/>
      <c r="F9" s="60" t="s">
        <v>47</v>
      </c>
      <c r="G9" s="61"/>
      <c r="H9" s="65"/>
      <c r="I9" s="65"/>
      <c r="J9" s="65"/>
      <c r="K9" s="65"/>
      <c r="L9" s="66"/>
      <c r="M9" s="66"/>
      <c r="N9" s="66"/>
      <c r="O9" s="63"/>
      <c r="P9" s="62"/>
      <c r="Q9" s="63"/>
      <c r="R9" s="45"/>
      <c r="S9" s="45"/>
      <c r="T9" s="45"/>
      <c r="U9" s="45"/>
      <c r="V9" s="45"/>
      <c r="W9" s="45"/>
      <c r="X9" s="79"/>
      <c r="Y9" s="62"/>
      <c r="Z9" s="63"/>
      <c r="AA9" s="78"/>
      <c r="AB9" s="45"/>
      <c r="AC9" s="45"/>
      <c r="AD9" s="45"/>
      <c r="AE9" s="45"/>
      <c r="AF9" s="45"/>
      <c r="AG9" s="79"/>
      <c r="AH9" s="84"/>
      <c r="AI9" s="85"/>
      <c r="AJ9" s="85"/>
      <c r="AK9" s="85"/>
      <c r="AL9" s="85"/>
      <c r="AM9" s="85"/>
      <c r="AN9" s="86"/>
      <c r="AO9" s="84"/>
      <c r="AP9" s="85"/>
      <c r="AQ9" s="85"/>
      <c r="AR9" s="85"/>
      <c r="AS9" s="85"/>
      <c r="AT9" s="85"/>
      <c r="AU9" s="86"/>
    </row>
    <row r="10" spans="1:47" x14ac:dyDescent="0.3">
      <c r="A10" s="33">
        <v>0</v>
      </c>
      <c r="B10" s="126">
        <v>15682.44</v>
      </c>
      <c r="C10" s="127"/>
      <c r="D10" s="126">
        <f t="shared" ref="D10:D37" si="0">B10*$O$3</f>
        <v>19888.470408000001</v>
      </c>
      <c r="E10" s="128">
        <f t="shared" ref="E10:E37" si="1">D10/40.3399</f>
        <v>493.0223031787387</v>
      </c>
      <c r="F10" s="133">
        <f t="shared" ref="F10:F37" si="2">B10/12*$O$3</f>
        <v>1657.3725340000001</v>
      </c>
      <c r="G10" s="134"/>
      <c r="H10" s="64">
        <f>'L4'!$H$10</f>
        <v>1609.3</v>
      </c>
      <c r="I10" s="64">
        <f>GEW!$E$12</f>
        <v>1716.7792493333334</v>
      </c>
      <c r="J10" s="64">
        <f>GEW!$E$12</f>
        <v>1716.7792493333334</v>
      </c>
      <c r="K10" s="64">
        <f>GEW!$E$12</f>
        <v>1716.7792493333334</v>
      </c>
      <c r="L10" s="64">
        <f>GEW!$E$12</f>
        <v>1716.7792493333334</v>
      </c>
      <c r="M10" s="64">
        <f>GEW!$E$12</f>
        <v>1716.7792493333334</v>
      </c>
      <c r="N10" s="64">
        <f>GEW!$E$12</f>
        <v>1716.7792493333334</v>
      </c>
      <c r="O10" s="77">
        <f>GEW!$E$12</f>
        <v>1716.7792493333334</v>
      </c>
      <c r="P10" s="131">
        <f t="shared" ref="P10:P37" si="3">((B10&lt;19968.2)*913.03+(B10&gt;19968.2)*(B10&lt;20424.71)*(20424.71-B10+456.51)+(B10&gt;20424.71)*(B10&lt;22659.62)*456.51+(B10&gt;22659.62)*(B10&lt;23116.13)*(23116.13-B10))/12*$O$3</f>
        <v>96.49205383333333</v>
      </c>
      <c r="Q10" s="132">
        <f t="shared" ref="Q10:Q37" si="4">P10/40.3399</f>
        <v>2.3919755337354167</v>
      </c>
      <c r="R10" s="46">
        <f>$P10*SUM(Fasering!$D$5)</f>
        <v>0</v>
      </c>
      <c r="S10" s="46">
        <f>$P10*SUM(Fasering!$D$5:$D$6)</f>
        <v>24.949341738787748</v>
      </c>
      <c r="T10" s="46">
        <f>$P10*SUM(Fasering!$D$5:$D$7)</f>
        <v>39.26432020612684</v>
      </c>
      <c r="U10" s="46">
        <f>$P10*SUM(Fasering!$D$5:$D$8)</f>
        <v>53.579298673465928</v>
      </c>
      <c r="V10" s="46">
        <f>$P10*SUM(Fasering!$D$5:$D$9)</f>
        <v>67.894277140805016</v>
      </c>
      <c r="W10" s="46">
        <f>$P10*SUM(Fasering!$D$5:$D$10)</f>
        <v>82.177075365994256</v>
      </c>
      <c r="X10" s="76">
        <f>$P10*SUM(Fasering!$D$5:$D$11)</f>
        <v>96.49205383333333</v>
      </c>
      <c r="Y10" s="131">
        <f t="shared" ref="Y10:Y37" si="5">((B10&lt;19968.2)*456.51+(B10&gt;19968.2)*(B10&lt;20196.46)*(20196.46-B10+228.26)+(B10&gt;20196.46)*(B10&lt;22659.62)*228.26+(B10&gt;22659.62)*(B10&lt;22887.88)*(22887.88-B10))/12*$O$3</f>
        <v>48.245498499999997</v>
      </c>
      <c r="Z10" s="132">
        <f t="shared" ref="Z10:Z37" si="6">Y10/40.3399</f>
        <v>1.1959746677607033</v>
      </c>
      <c r="AA10" s="75">
        <f>$Y10*SUM(Fasering!$D$5)</f>
        <v>0</v>
      </c>
      <c r="AB10" s="46">
        <f>$Y10*SUM(Fasering!$D$5:$D$6)</f>
        <v>12.474534240029346</v>
      </c>
      <c r="AC10" s="46">
        <f>$Y10*SUM(Fasering!$D$5:$D$7)</f>
        <v>19.631945080992917</v>
      </c>
      <c r="AD10" s="46">
        <f>$Y10*SUM(Fasering!$D$5:$D$8)</f>
        <v>26.789355921956485</v>
      </c>
      <c r="AE10" s="46">
        <f>$Y10*SUM(Fasering!$D$5:$D$9)</f>
        <v>33.946766762920056</v>
      </c>
      <c r="AF10" s="46">
        <f>$Y10*SUM(Fasering!$D$5:$D$10)</f>
        <v>41.088087659036432</v>
      </c>
      <c r="AG10" s="76">
        <f>$Y10*SUM(Fasering!$D$5:$D$11)</f>
        <v>48.245498499999997</v>
      </c>
      <c r="AH10" s="5">
        <f>($AK$3+(I10+R10)*12*7.57%)*SUM(Fasering!$D$5)</f>
        <v>0</v>
      </c>
      <c r="AI10" s="9">
        <f>($AK$3+(J10+S10)*12*7.57%)*SUM(Fasering!$D$5:$D$6)</f>
        <v>442.33686792968888</v>
      </c>
      <c r="AJ10" s="9">
        <f>($AK$3+(K10+T10)*12*7.57%)*SUM(Fasering!$D$5:$D$7)</f>
        <v>701.42429790920289</v>
      </c>
      <c r="AK10" s="9">
        <f>($AK$3+(L10+U10)*12*7.57%)*SUM(Fasering!$D$5:$D$8)</f>
        <v>964.3700365594276</v>
      </c>
      <c r="AL10" s="9">
        <f>($AK$3+(M10+V10)*12*7.57%)*SUM(Fasering!$D$5:$D$9)</f>
        <v>1231.1740838803632</v>
      </c>
      <c r="AM10" s="9">
        <f>($AK$3+(N10+W10)*12*7.57%)*SUM(Fasering!$D$5:$D$10)</f>
        <v>1501.223660658105</v>
      </c>
      <c r="AN10" s="87">
        <f>($AK$3+(O10+X10)*12*7.57%)*SUM(Fasering!$D$5:$D$11)</f>
        <v>1775.7356517966002</v>
      </c>
      <c r="AO10" s="5">
        <f>($AK$3+(I10+AA10)*12*7.57%)*SUM(Fasering!$D$5)</f>
        <v>0</v>
      </c>
      <c r="AP10" s="9">
        <f>($AK$3+(J10+AB10)*12*7.57%)*SUM(Fasering!$D$5:$D$6)</f>
        <v>439.40679439703592</v>
      </c>
      <c r="AQ10" s="9">
        <f>($AK$3+(K10+AC10)*12*7.57%)*SUM(Fasering!$D$5:$D$7)</f>
        <v>694.16730829377366</v>
      </c>
      <c r="AR10" s="9">
        <f>($AK$3+(L10+AD10)*12*7.57%)*SUM(Fasering!$D$5:$D$8)</f>
        <v>950.85695539672156</v>
      </c>
      <c r="AS10" s="9">
        <f>($AK$3+(M10+AE10)*12*7.57%)*SUM(Fasering!$D$5:$D$9)</f>
        <v>1209.4757357058797</v>
      </c>
      <c r="AT10" s="9">
        <f>($AK$3+(N10+AF10)*12*7.57%)*SUM(Fasering!$D$5:$D$10)</f>
        <v>1469.435770924654</v>
      </c>
      <c r="AU10" s="87">
        <f>($AK$3+(O10+AG10)*12*7.57%)*SUM(Fasering!$D$5:$D$11)</f>
        <v>1731.9084809318001</v>
      </c>
    </row>
    <row r="11" spans="1:47" x14ac:dyDescent="0.3">
      <c r="A11" s="33">
        <f t="shared" ref="A11:A37" si="7">+A10+1</f>
        <v>1</v>
      </c>
      <c r="B11" s="126">
        <v>16325.8</v>
      </c>
      <c r="C11" s="127"/>
      <c r="D11" s="126">
        <f t="shared" si="0"/>
        <v>20704.379559999998</v>
      </c>
      <c r="E11" s="128">
        <f t="shared" si="1"/>
        <v>513.24816273714112</v>
      </c>
      <c r="F11" s="131">
        <f t="shared" si="2"/>
        <v>1725.3649633333334</v>
      </c>
      <c r="G11" s="132">
        <f t="shared" ref="G11:G37" si="8">F11/40.3399</f>
        <v>42.770680228095095</v>
      </c>
      <c r="H11" s="64">
        <f>'L4'!$H$10</f>
        <v>1609.3</v>
      </c>
      <c r="I11" s="64">
        <f>GEW!$E$12+($F11-GEW!$E$12)*SUM(Fasering!$D$5)</f>
        <v>1716.7792493333334</v>
      </c>
      <c r="J11" s="64">
        <f>GEW!$E$12+($F11-GEW!$E$12)*SUM(Fasering!$D$5:$D$6)</f>
        <v>1718.9992032481655</v>
      </c>
      <c r="K11" s="64">
        <f>GEW!$E$12+($F11-GEW!$E$12)*SUM(Fasering!$D$5:$D$7)</f>
        <v>1720.2729279348534</v>
      </c>
      <c r="L11" s="64">
        <f>GEW!$E$12+($F11-GEW!$E$12)*SUM(Fasering!$D$5:$D$8)</f>
        <v>1721.5466526215412</v>
      </c>
      <c r="M11" s="64">
        <f>GEW!$E$12+($F11-GEW!$E$12)*SUM(Fasering!$D$5:$D$9)</f>
        <v>1722.8203773082291</v>
      </c>
      <c r="N11" s="64">
        <f>GEW!$E$12+($F11-GEW!$E$12)*SUM(Fasering!$D$5:$D$10)</f>
        <v>1724.0912386466455</v>
      </c>
      <c r="O11" s="77">
        <f>GEW!$E$12+($F11-GEW!$E$12)*SUM(Fasering!$D$5:$D$11)</f>
        <v>1725.3649633333334</v>
      </c>
      <c r="P11" s="131">
        <f t="shared" si="3"/>
        <v>96.49205383333333</v>
      </c>
      <c r="Q11" s="132">
        <f t="shared" si="4"/>
        <v>2.3919755337354167</v>
      </c>
      <c r="R11" s="46">
        <f>$P11*SUM(Fasering!$D$5)</f>
        <v>0</v>
      </c>
      <c r="S11" s="46">
        <f>$P11*SUM(Fasering!$D$5:$D$6)</f>
        <v>24.949341738787748</v>
      </c>
      <c r="T11" s="46">
        <f>$P11*SUM(Fasering!$D$5:$D$7)</f>
        <v>39.26432020612684</v>
      </c>
      <c r="U11" s="46">
        <f>$P11*SUM(Fasering!$D$5:$D$8)</f>
        <v>53.579298673465928</v>
      </c>
      <c r="V11" s="46">
        <f>$P11*SUM(Fasering!$D$5:$D$9)</f>
        <v>67.894277140805016</v>
      </c>
      <c r="W11" s="46">
        <f>$P11*SUM(Fasering!$D$5:$D$10)</f>
        <v>82.177075365994256</v>
      </c>
      <c r="X11" s="76">
        <f>$P11*SUM(Fasering!$D$5:$D$11)</f>
        <v>96.49205383333333</v>
      </c>
      <c r="Y11" s="131">
        <f t="shared" si="5"/>
        <v>48.245498499999997</v>
      </c>
      <c r="Z11" s="132">
        <f t="shared" si="6"/>
        <v>1.1959746677607033</v>
      </c>
      <c r="AA11" s="75">
        <f>$Y11*SUM(Fasering!$D$5)</f>
        <v>0</v>
      </c>
      <c r="AB11" s="46">
        <f>$Y11*SUM(Fasering!$D$5:$D$6)</f>
        <v>12.474534240029346</v>
      </c>
      <c r="AC11" s="46">
        <f>$Y11*SUM(Fasering!$D$5:$D$7)</f>
        <v>19.631945080992917</v>
      </c>
      <c r="AD11" s="46">
        <f>$Y11*SUM(Fasering!$D$5:$D$8)</f>
        <v>26.789355921956485</v>
      </c>
      <c r="AE11" s="46">
        <f>$Y11*SUM(Fasering!$D$5:$D$9)</f>
        <v>33.946766762920056</v>
      </c>
      <c r="AF11" s="46">
        <f>$Y11*SUM(Fasering!$D$5:$D$10)</f>
        <v>41.088087659036432</v>
      </c>
      <c r="AG11" s="76">
        <f>$Y11*SUM(Fasering!$D$5:$D$11)</f>
        <v>48.245498499999997</v>
      </c>
      <c r="AH11" s="5">
        <f>($AK$3+(I11+R11)*12*7.57%)*SUM(Fasering!$D$5)</f>
        <v>0</v>
      </c>
      <c r="AI11" s="9">
        <f>($AK$3+(J11+S11)*12*7.57%)*SUM(Fasering!$D$5:$D$6)</f>
        <v>442.85828905864861</v>
      </c>
      <c r="AJ11" s="9">
        <f>($AK$3+(K11+T11)*12*7.57%)*SUM(Fasering!$D$5:$D$7)</f>
        <v>702.71571523233763</v>
      </c>
      <c r="AK11" s="9">
        <f>($AK$3+(L11+U11)*12*7.57%)*SUM(Fasering!$D$5:$D$8)</f>
        <v>966.77475642637376</v>
      </c>
      <c r="AL11" s="9">
        <f>($AK$3+(M11+V11)*12*7.57%)*SUM(Fasering!$D$5:$D$9)</f>
        <v>1235.0354126407569</v>
      </c>
      <c r="AM11" s="9">
        <f>($AK$3+(N11+W11)*12*7.57%)*SUM(Fasering!$D$5:$D$10)</f>
        <v>1506.8804734197488</v>
      </c>
      <c r="AN11" s="87">
        <f>($AK$3+(O11+X11)*12*7.57%)*SUM(Fasering!$D$5:$D$11)</f>
        <v>1783.5349143942001</v>
      </c>
      <c r="AO11" s="5">
        <f>($AK$3+(I11+AA11)*12*7.57%)*SUM(Fasering!$D$5)</f>
        <v>0</v>
      </c>
      <c r="AP11" s="9">
        <f>($AK$3+(J11+AB11)*12*7.57%)*SUM(Fasering!$D$5:$D$6)</f>
        <v>439.92821552599571</v>
      </c>
      <c r="AQ11" s="9">
        <f>($AK$3+(K11+AC11)*12*7.57%)*SUM(Fasering!$D$5:$D$7)</f>
        <v>695.45872561690851</v>
      </c>
      <c r="AR11" s="9">
        <f>($AK$3+(L11+AD11)*12*7.57%)*SUM(Fasering!$D$5:$D$8)</f>
        <v>953.2616752636676</v>
      </c>
      <c r="AS11" s="9">
        <f>($AK$3+(M11+AE11)*12*7.57%)*SUM(Fasering!$D$5:$D$9)</f>
        <v>1213.3370644662737</v>
      </c>
      <c r="AT11" s="9">
        <f>($AK$3+(N11+AF11)*12*7.57%)*SUM(Fasering!$D$5:$D$10)</f>
        <v>1475.0925836862975</v>
      </c>
      <c r="AU11" s="87">
        <f>($AK$3+(O11+AG11)*12*7.57%)*SUM(Fasering!$D$5:$D$11)</f>
        <v>1739.7077435294</v>
      </c>
    </row>
    <row r="12" spans="1:47" x14ac:dyDescent="0.3">
      <c r="A12" s="33">
        <f t="shared" si="7"/>
        <v>2</v>
      </c>
      <c r="B12" s="126">
        <v>16969.169999999998</v>
      </c>
      <c r="C12" s="127"/>
      <c r="D12" s="126">
        <f t="shared" si="0"/>
        <v>21520.301393999998</v>
      </c>
      <c r="E12" s="128">
        <f t="shared" si="1"/>
        <v>533.47433667411167</v>
      </c>
      <c r="F12" s="131">
        <f t="shared" si="2"/>
        <v>1793.3584494999998</v>
      </c>
      <c r="G12" s="132">
        <f t="shared" si="8"/>
        <v>44.456194722842639</v>
      </c>
      <c r="H12" s="64">
        <f>'L4'!$H$10</f>
        <v>1609.3</v>
      </c>
      <c r="I12" s="64">
        <f>GEW!$E$12+($F12-GEW!$E$12)*SUM(Fasering!$D$5)</f>
        <v>1716.7792493333334</v>
      </c>
      <c r="J12" s="64">
        <f>GEW!$E$12+($F12-GEW!$E$12)*SUM(Fasering!$D$5:$D$6)</f>
        <v>1736.5798500992917</v>
      </c>
      <c r="K12" s="64">
        <f>GEW!$E$12+($F12-GEW!$E$12)*SUM(Fasering!$D$5:$D$7)</f>
        <v>1747.9406778346547</v>
      </c>
      <c r="L12" s="64">
        <f>GEW!$E$12+($F12-GEW!$E$12)*SUM(Fasering!$D$5:$D$8)</f>
        <v>1759.3015055700178</v>
      </c>
      <c r="M12" s="64">
        <f>GEW!$E$12+($F12-GEW!$E$12)*SUM(Fasering!$D$5:$D$9)</f>
        <v>1770.6623333053808</v>
      </c>
      <c r="N12" s="64">
        <f>GEW!$E$12+($F12-GEW!$E$12)*SUM(Fasering!$D$5:$D$10)</f>
        <v>1781.9976217646367</v>
      </c>
      <c r="O12" s="77">
        <f>GEW!$E$12+($F12-GEW!$E$12)*SUM(Fasering!$D$5:$D$11)</f>
        <v>1793.3584494999998</v>
      </c>
      <c r="P12" s="131">
        <f t="shared" si="3"/>
        <v>96.49205383333333</v>
      </c>
      <c r="Q12" s="132">
        <f t="shared" si="4"/>
        <v>2.3919755337354167</v>
      </c>
      <c r="R12" s="46">
        <f>$P12*SUM(Fasering!$D$5)</f>
        <v>0</v>
      </c>
      <c r="S12" s="46">
        <f>$P12*SUM(Fasering!$D$5:$D$6)</f>
        <v>24.949341738787748</v>
      </c>
      <c r="T12" s="46">
        <f>$P12*SUM(Fasering!$D$5:$D$7)</f>
        <v>39.26432020612684</v>
      </c>
      <c r="U12" s="46">
        <f>$P12*SUM(Fasering!$D$5:$D$8)</f>
        <v>53.579298673465928</v>
      </c>
      <c r="V12" s="46">
        <f>$P12*SUM(Fasering!$D$5:$D$9)</f>
        <v>67.894277140805016</v>
      </c>
      <c r="W12" s="46">
        <f>$P12*SUM(Fasering!$D$5:$D$10)</f>
        <v>82.177075365994256</v>
      </c>
      <c r="X12" s="76">
        <f>$P12*SUM(Fasering!$D$5:$D$11)</f>
        <v>96.49205383333333</v>
      </c>
      <c r="Y12" s="131">
        <f t="shared" si="5"/>
        <v>48.245498499999997</v>
      </c>
      <c r="Z12" s="132">
        <f t="shared" si="6"/>
        <v>1.1959746677607033</v>
      </c>
      <c r="AA12" s="75">
        <f>$Y12*SUM(Fasering!$D$5)</f>
        <v>0</v>
      </c>
      <c r="AB12" s="46">
        <f>$Y12*SUM(Fasering!$D$5:$D$6)</f>
        <v>12.474534240029346</v>
      </c>
      <c r="AC12" s="46">
        <f>$Y12*SUM(Fasering!$D$5:$D$7)</f>
        <v>19.631945080992917</v>
      </c>
      <c r="AD12" s="46">
        <f>$Y12*SUM(Fasering!$D$5:$D$8)</f>
        <v>26.789355921956485</v>
      </c>
      <c r="AE12" s="46">
        <f>$Y12*SUM(Fasering!$D$5:$D$9)</f>
        <v>33.946766762920056</v>
      </c>
      <c r="AF12" s="46">
        <f>$Y12*SUM(Fasering!$D$5:$D$10)</f>
        <v>41.088087659036432</v>
      </c>
      <c r="AG12" s="76">
        <f>$Y12*SUM(Fasering!$D$5:$D$11)</f>
        <v>48.245498499999997</v>
      </c>
      <c r="AH12" s="5">
        <f>($AK$3+(I12+R12)*12*7.57%)*SUM(Fasering!$D$5)</f>
        <v>0</v>
      </c>
      <c r="AI12" s="9">
        <f>($AK$3+(J12+S12)*12*7.57%)*SUM(Fasering!$D$5:$D$6)</f>
        <v>446.98761835134752</v>
      </c>
      <c r="AJ12" s="9">
        <f>($AK$3+(K12+T12)*12*7.57%)*SUM(Fasering!$D$5:$D$7)</f>
        <v>712.94293289832967</v>
      </c>
      <c r="AK12" s="9">
        <f>($AK$3+(L12+U12)*12*7.57%)*SUM(Fasering!$D$5:$D$8)</f>
        <v>985.81863408266508</v>
      </c>
      <c r="AL12" s="9">
        <f>($AK$3+(M12+V12)*12*7.57%)*SUM(Fasering!$D$5:$D$9)</f>
        <v>1265.6147219043539</v>
      </c>
      <c r="AM12" s="9">
        <f>($AK$3+(N12+W12)*12*7.57%)*SUM(Fasering!$D$5:$D$10)</f>
        <v>1551.6788932432185</v>
      </c>
      <c r="AN12" s="87">
        <f>($AK$3+(O12+X12)*12*7.57%)*SUM(Fasering!$D$5:$D$11)</f>
        <v>1845.3001972279999</v>
      </c>
      <c r="AO12" s="5">
        <f>($AK$3+(I12+AA12)*12*7.57%)*SUM(Fasering!$D$5)</f>
        <v>0</v>
      </c>
      <c r="AP12" s="9">
        <f>($AK$3+(J12+AB12)*12*7.57%)*SUM(Fasering!$D$5:$D$6)</f>
        <v>444.05754481869462</v>
      </c>
      <c r="AQ12" s="9">
        <f>($AK$3+(K12+AC12)*12*7.57%)*SUM(Fasering!$D$5:$D$7)</f>
        <v>705.68594328290033</v>
      </c>
      <c r="AR12" s="9">
        <f>($AK$3+(L12+AD12)*12*7.57%)*SUM(Fasering!$D$5:$D$8)</f>
        <v>972.30555291995904</v>
      </c>
      <c r="AS12" s="9">
        <f>($AK$3+(M12+AE12)*12*7.57%)*SUM(Fasering!$D$5:$D$9)</f>
        <v>1243.9163737298704</v>
      </c>
      <c r="AT12" s="9">
        <f>($AK$3+(N12+AF12)*12*7.57%)*SUM(Fasering!$D$5:$D$10)</f>
        <v>1519.8910035097674</v>
      </c>
      <c r="AU12" s="87">
        <f>($AK$3+(O12+AG12)*12*7.57%)*SUM(Fasering!$D$5:$D$11)</f>
        <v>1801.4730263631998</v>
      </c>
    </row>
    <row r="13" spans="1:47" x14ac:dyDescent="0.3">
      <c r="A13" s="33">
        <f t="shared" si="7"/>
        <v>3</v>
      </c>
      <c r="B13" s="126">
        <v>17612.560000000001</v>
      </c>
      <c r="C13" s="127"/>
      <c r="D13" s="126">
        <f t="shared" si="0"/>
        <v>22336.248592</v>
      </c>
      <c r="E13" s="128">
        <f t="shared" si="1"/>
        <v>553.70113936821861</v>
      </c>
      <c r="F13" s="131">
        <f t="shared" si="2"/>
        <v>1861.3540493333335</v>
      </c>
      <c r="G13" s="132">
        <f t="shared" si="8"/>
        <v>46.141761614018215</v>
      </c>
      <c r="H13" s="64">
        <f>'L4'!$H$10</f>
        <v>1609.3</v>
      </c>
      <c r="I13" s="64">
        <f>GEW!$E$12+($F13-GEW!$E$12)*SUM(Fasering!$D$5)</f>
        <v>1716.7792493333334</v>
      </c>
      <c r="J13" s="64">
        <f>GEW!$E$12+($F13-GEW!$E$12)*SUM(Fasering!$D$5:$D$6)</f>
        <v>1754.1610434678762</v>
      </c>
      <c r="K13" s="64">
        <f>GEW!$E$12+($F13-GEW!$E$12)*SUM(Fasering!$D$5:$D$7)</f>
        <v>1775.6092878227385</v>
      </c>
      <c r="L13" s="64">
        <f>GEW!$E$12+($F13-GEW!$E$12)*SUM(Fasering!$D$5:$D$8)</f>
        <v>1797.0575321776007</v>
      </c>
      <c r="M13" s="64">
        <f>GEW!$E$12+($F13-GEW!$E$12)*SUM(Fasering!$D$5:$D$9)</f>
        <v>1818.505776532463</v>
      </c>
      <c r="N13" s="64">
        <f>GEW!$E$12+($F13-GEW!$E$12)*SUM(Fasering!$D$5:$D$10)</f>
        <v>1839.9058049784712</v>
      </c>
      <c r="O13" s="77">
        <f>GEW!$E$12+($F13-GEW!$E$12)*SUM(Fasering!$D$5:$D$11)</f>
        <v>1861.3540493333335</v>
      </c>
      <c r="P13" s="131">
        <f t="shared" si="3"/>
        <v>96.49205383333333</v>
      </c>
      <c r="Q13" s="132">
        <f t="shared" si="4"/>
        <v>2.3919755337354167</v>
      </c>
      <c r="R13" s="46">
        <f>$P13*SUM(Fasering!$D$5)</f>
        <v>0</v>
      </c>
      <c r="S13" s="46">
        <f>$P13*SUM(Fasering!$D$5:$D$6)</f>
        <v>24.949341738787748</v>
      </c>
      <c r="T13" s="46">
        <f>$P13*SUM(Fasering!$D$5:$D$7)</f>
        <v>39.26432020612684</v>
      </c>
      <c r="U13" s="46">
        <f>$P13*SUM(Fasering!$D$5:$D$8)</f>
        <v>53.579298673465928</v>
      </c>
      <c r="V13" s="46">
        <f>$P13*SUM(Fasering!$D$5:$D$9)</f>
        <v>67.894277140805016</v>
      </c>
      <c r="W13" s="46">
        <f>$P13*SUM(Fasering!$D$5:$D$10)</f>
        <v>82.177075365994256</v>
      </c>
      <c r="X13" s="76">
        <f>$P13*SUM(Fasering!$D$5:$D$11)</f>
        <v>96.49205383333333</v>
      </c>
      <c r="Y13" s="131">
        <f t="shared" si="5"/>
        <v>48.245498499999997</v>
      </c>
      <c r="Z13" s="132">
        <f t="shared" si="6"/>
        <v>1.1959746677607033</v>
      </c>
      <c r="AA13" s="75">
        <f>$Y13*SUM(Fasering!$D$5)</f>
        <v>0</v>
      </c>
      <c r="AB13" s="46">
        <f>$Y13*SUM(Fasering!$D$5:$D$6)</f>
        <v>12.474534240029346</v>
      </c>
      <c r="AC13" s="46">
        <f>$Y13*SUM(Fasering!$D$5:$D$7)</f>
        <v>19.631945080992917</v>
      </c>
      <c r="AD13" s="46">
        <f>$Y13*SUM(Fasering!$D$5:$D$8)</f>
        <v>26.789355921956485</v>
      </c>
      <c r="AE13" s="46">
        <f>$Y13*SUM(Fasering!$D$5:$D$9)</f>
        <v>33.946766762920056</v>
      </c>
      <c r="AF13" s="46">
        <f>$Y13*SUM(Fasering!$D$5:$D$10)</f>
        <v>41.088087659036432</v>
      </c>
      <c r="AG13" s="76">
        <f>$Y13*SUM(Fasering!$D$5:$D$11)</f>
        <v>48.245498499999997</v>
      </c>
      <c r="AH13" s="5">
        <f>($AK$3+(I13+R13)*12*7.57%)*SUM(Fasering!$D$5)</f>
        <v>0</v>
      </c>
      <c r="AI13" s="9">
        <f>($AK$3+(J13+S13)*12*7.57%)*SUM(Fasering!$D$5:$D$6)</f>
        <v>451.1170760096615</v>
      </c>
      <c r="AJ13" s="9">
        <f>($AK$3+(K13+T13)*12*7.57%)*SUM(Fasering!$D$5:$D$7)</f>
        <v>723.17046849079225</v>
      </c>
      <c r="AK13" s="9">
        <f>($AK$3+(L13+U13)*12*7.57%)*SUM(Fasering!$D$5:$D$8)</f>
        <v>1004.8631037428631</v>
      </c>
      <c r="AL13" s="9">
        <f>($AK$3+(M13+V13)*12*7.57%)*SUM(Fasering!$D$5:$D$9)</f>
        <v>1296.1949817658733</v>
      </c>
      <c r="AM13" s="9">
        <f>($AK$3+(N13+W13)*12*7.57%)*SUM(Fasering!$D$5:$D$10)</f>
        <v>1596.4787056843059</v>
      </c>
      <c r="AN13" s="87">
        <f>($AK$3+(O13+X13)*12*7.57%)*SUM(Fasering!$D$5:$D$11)</f>
        <v>1907.0674001166003</v>
      </c>
      <c r="AO13" s="5">
        <f>($AK$3+(I13+AA13)*12*7.57%)*SUM(Fasering!$D$5)</f>
        <v>0</v>
      </c>
      <c r="AP13" s="9">
        <f>($AK$3+(J13+AB13)*12*7.57%)*SUM(Fasering!$D$5:$D$6)</f>
        <v>448.18700247700866</v>
      </c>
      <c r="AQ13" s="9">
        <f>($AK$3+(K13+AC13)*12*7.57%)*SUM(Fasering!$D$5:$D$7)</f>
        <v>715.91347887536301</v>
      </c>
      <c r="AR13" s="9">
        <f>($AK$3+(L13+AD13)*12*7.57%)*SUM(Fasering!$D$5:$D$8)</f>
        <v>991.35002258015697</v>
      </c>
      <c r="AS13" s="9">
        <f>($AK$3+(M13+AE13)*12*7.57%)*SUM(Fasering!$D$5:$D$9)</f>
        <v>1274.49663359139</v>
      </c>
      <c r="AT13" s="9">
        <f>($AK$3+(N13+AF13)*12*7.57%)*SUM(Fasering!$D$5:$D$10)</f>
        <v>1564.6908159508548</v>
      </c>
      <c r="AU13" s="87">
        <f>($AK$3+(O13+AG13)*12*7.57%)*SUM(Fasering!$D$5:$D$11)</f>
        <v>1863.2402292518002</v>
      </c>
    </row>
    <row r="14" spans="1:47" x14ac:dyDescent="0.3">
      <c r="A14" s="33">
        <f t="shared" si="7"/>
        <v>4</v>
      </c>
      <c r="B14" s="126">
        <v>18255.93</v>
      </c>
      <c r="C14" s="127"/>
      <c r="D14" s="126">
        <f t="shared" si="0"/>
        <v>23152.170426000001</v>
      </c>
      <c r="E14" s="128">
        <f t="shared" si="1"/>
        <v>573.92731330518916</v>
      </c>
      <c r="F14" s="131">
        <f t="shared" si="2"/>
        <v>1929.3475355</v>
      </c>
      <c r="G14" s="132">
        <f t="shared" si="8"/>
        <v>47.827276108765766</v>
      </c>
      <c r="H14" s="64">
        <f>'L4'!$H$10</f>
        <v>1609.3</v>
      </c>
      <c r="I14" s="64">
        <f>GEW!$E$12+($F14-GEW!$E$12)*SUM(Fasering!$D$5)</f>
        <v>1716.7792493333334</v>
      </c>
      <c r="J14" s="64">
        <f>GEW!$E$12+($F14-GEW!$E$12)*SUM(Fasering!$D$5:$D$6)</f>
        <v>1771.7416903190026</v>
      </c>
      <c r="K14" s="64">
        <f>GEW!$E$12+($F14-GEW!$E$12)*SUM(Fasering!$D$5:$D$7)</f>
        <v>1803.2770377225399</v>
      </c>
      <c r="L14" s="64">
        <f>GEW!$E$12+($F14-GEW!$E$12)*SUM(Fasering!$D$5:$D$8)</f>
        <v>1834.8123851260775</v>
      </c>
      <c r="M14" s="64">
        <f>GEW!$E$12+($F14-GEW!$E$12)*SUM(Fasering!$D$5:$D$9)</f>
        <v>1866.3477325296151</v>
      </c>
      <c r="N14" s="64">
        <f>GEW!$E$12+($F14-GEW!$E$12)*SUM(Fasering!$D$5:$D$10)</f>
        <v>1897.8121880964627</v>
      </c>
      <c r="O14" s="77">
        <f>GEW!$E$12+($F14-GEW!$E$12)*SUM(Fasering!$D$5:$D$11)</f>
        <v>1929.3475355</v>
      </c>
      <c r="P14" s="131">
        <f t="shared" si="3"/>
        <v>96.49205383333333</v>
      </c>
      <c r="Q14" s="132">
        <f t="shared" si="4"/>
        <v>2.3919755337354167</v>
      </c>
      <c r="R14" s="46">
        <f>$P14*SUM(Fasering!$D$5)</f>
        <v>0</v>
      </c>
      <c r="S14" s="46">
        <f>$P14*SUM(Fasering!$D$5:$D$6)</f>
        <v>24.949341738787748</v>
      </c>
      <c r="T14" s="46">
        <f>$P14*SUM(Fasering!$D$5:$D$7)</f>
        <v>39.26432020612684</v>
      </c>
      <c r="U14" s="46">
        <f>$P14*SUM(Fasering!$D$5:$D$8)</f>
        <v>53.579298673465928</v>
      </c>
      <c r="V14" s="46">
        <f>$P14*SUM(Fasering!$D$5:$D$9)</f>
        <v>67.894277140805016</v>
      </c>
      <c r="W14" s="46">
        <f>$P14*SUM(Fasering!$D$5:$D$10)</f>
        <v>82.177075365994256</v>
      </c>
      <c r="X14" s="76">
        <f>$P14*SUM(Fasering!$D$5:$D$11)</f>
        <v>96.49205383333333</v>
      </c>
      <c r="Y14" s="131">
        <f t="shared" si="5"/>
        <v>48.245498499999997</v>
      </c>
      <c r="Z14" s="132">
        <f t="shared" si="6"/>
        <v>1.1959746677607033</v>
      </c>
      <c r="AA14" s="75">
        <f>$Y14*SUM(Fasering!$D$5)</f>
        <v>0</v>
      </c>
      <c r="AB14" s="46">
        <f>$Y14*SUM(Fasering!$D$5:$D$6)</f>
        <v>12.474534240029346</v>
      </c>
      <c r="AC14" s="46">
        <f>$Y14*SUM(Fasering!$D$5:$D$7)</f>
        <v>19.631945080992917</v>
      </c>
      <c r="AD14" s="46">
        <f>$Y14*SUM(Fasering!$D$5:$D$8)</f>
        <v>26.789355921956485</v>
      </c>
      <c r="AE14" s="46">
        <f>$Y14*SUM(Fasering!$D$5:$D$9)</f>
        <v>33.946766762920056</v>
      </c>
      <c r="AF14" s="46">
        <f>$Y14*SUM(Fasering!$D$5:$D$10)</f>
        <v>41.088087659036432</v>
      </c>
      <c r="AG14" s="76">
        <f>$Y14*SUM(Fasering!$D$5:$D$11)</f>
        <v>48.245498499999997</v>
      </c>
      <c r="AH14" s="5">
        <f>($AK$3+(I14+R14)*12*7.57%)*SUM(Fasering!$D$5)</f>
        <v>0</v>
      </c>
      <c r="AI14" s="9">
        <f>($AK$3+(J14+S14)*12*7.57%)*SUM(Fasering!$D$5:$D$6)</f>
        <v>455.24640530236042</v>
      </c>
      <c r="AJ14" s="9">
        <f>($AK$3+(K14+T14)*12*7.57%)*SUM(Fasering!$D$5:$D$7)</f>
        <v>733.3976861567844</v>
      </c>
      <c r="AK14" s="9">
        <f>($AK$3+(L14+U14)*12*7.57%)*SUM(Fasering!$D$5:$D$8)</f>
        <v>1023.9069813991545</v>
      </c>
      <c r="AL14" s="9">
        <f>($AK$3+(M14+V14)*12*7.57%)*SUM(Fasering!$D$5:$D$9)</f>
        <v>1326.7742910294708</v>
      </c>
      <c r="AM14" s="9">
        <f>($AK$3+(N14+W14)*12*7.57%)*SUM(Fasering!$D$5:$D$10)</f>
        <v>1641.2771255077757</v>
      </c>
      <c r="AN14" s="87">
        <f>($AK$3+(O14+X14)*12*7.57%)*SUM(Fasering!$D$5:$D$11)</f>
        <v>1968.8326829504001</v>
      </c>
      <c r="AO14" s="5">
        <f>($AK$3+(I14+AA14)*12*7.57%)*SUM(Fasering!$D$5)</f>
        <v>0</v>
      </c>
      <c r="AP14" s="9">
        <f>($AK$3+(J14+AB14)*12*7.57%)*SUM(Fasering!$D$5:$D$6)</f>
        <v>452.31633176970746</v>
      </c>
      <c r="AQ14" s="9">
        <f>($AK$3+(K14+AC14)*12*7.57%)*SUM(Fasering!$D$5:$D$7)</f>
        <v>726.14069654135517</v>
      </c>
      <c r="AR14" s="9">
        <f>($AK$3+(L14+AD14)*12*7.57%)*SUM(Fasering!$D$5:$D$8)</f>
        <v>1010.3939002364484</v>
      </c>
      <c r="AS14" s="9">
        <f>($AK$3+(M14+AE14)*12*7.57%)*SUM(Fasering!$D$5:$D$9)</f>
        <v>1305.0759428549873</v>
      </c>
      <c r="AT14" s="9">
        <f>($AK$3+(N14+AF14)*12*7.57%)*SUM(Fasering!$D$5:$D$10)</f>
        <v>1609.4892357743245</v>
      </c>
      <c r="AU14" s="87">
        <f>($AK$3+(O14+AG14)*12*7.57%)*SUM(Fasering!$D$5:$D$11)</f>
        <v>1925.0055120856002</v>
      </c>
    </row>
    <row r="15" spans="1:47" x14ac:dyDescent="0.3">
      <c r="A15" s="33">
        <f t="shared" si="7"/>
        <v>5</v>
      </c>
      <c r="B15" s="126">
        <v>18255.93</v>
      </c>
      <c r="C15" s="127"/>
      <c r="D15" s="126">
        <f t="shared" si="0"/>
        <v>23152.170426000001</v>
      </c>
      <c r="E15" s="128">
        <f t="shared" si="1"/>
        <v>573.92731330518916</v>
      </c>
      <c r="F15" s="131">
        <f t="shared" si="2"/>
        <v>1929.3475355</v>
      </c>
      <c r="G15" s="132">
        <f t="shared" si="8"/>
        <v>47.827276108765766</v>
      </c>
      <c r="H15" s="64">
        <f>'L4'!$H$10</f>
        <v>1609.3</v>
      </c>
      <c r="I15" s="64">
        <f>GEW!$E$12+($F15-GEW!$E$12)*SUM(Fasering!$D$5)</f>
        <v>1716.7792493333334</v>
      </c>
      <c r="J15" s="64">
        <f>GEW!$E$12+($F15-GEW!$E$12)*SUM(Fasering!$D$5:$D$6)</f>
        <v>1771.7416903190026</v>
      </c>
      <c r="K15" s="64">
        <f>GEW!$E$12+($F15-GEW!$E$12)*SUM(Fasering!$D$5:$D$7)</f>
        <v>1803.2770377225399</v>
      </c>
      <c r="L15" s="64">
        <f>GEW!$E$12+($F15-GEW!$E$12)*SUM(Fasering!$D$5:$D$8)</f>
        <v>1834.8123851260775</v>
      </c>
      <c r="M15" s="64">
        <f>GEW!$E$12+($F15-GEW!$E$12)*SUM(Fasering!$D$5:$D$9)</f>
        <v>1866.3477325296151</v>
      </c>
      <c r="N15" s="64">
        <f>GEW!$E$12+($F15-GEW!$E$12)*SUM(Fasering!$D$5:$D$10)</f>
        <v>1897.8121880964627</v>
      </c>
      <c r="O15" s="77">
        <f>GEW!$E$12+($F15-GEW!$E$12)*SUM(Fasering!$D$5:$D$11)</f>
        <v>1929.3475355</v>
      </c>
      <c r="P15" s="131">
        <f t="shared" si="3"/>
        <v>96.49205383333333</v>
      </c>
      <c r="Q15" s="132">
        <f t="shared" si="4"/>
        <v>2.3919755337354167</v>
      </c>
      <c r="R15" s="46">
        <f>$P15*SUM(Fasering!$D$5)</f>
        <v>0</v>
      </c>
      <c r="S15" s="46">
        <f>$P15*SUM(Fasering!$D$5:$D$6)</f>
        <v>24.949341738787748</v>
      </c>
      <c r="T15" s="46">
        <f>$P15*SUM(Fasering!$D$5:$D$7)</f>
        <v>39.26432020612684</v>
      </c>
      <c r="U15" s="46">
        <f>$P15*SUM(Fasering!$D$5:$D$8)</f>
        <v>53.579298673465928</v>
      </c>
      <c r="V15" s="46">
        <f>$P15*SUM(Fasering!$D$5:$D$9)</f>
        <v>67.894277140805016</v>
      </c>
      <c r="W15" s="46">
        <f>$P15*SUM(Fasering!$D$5:$D$10)</f>
        <v>82.177075365994256</v>
      </c>
      <c r="X15" s="76">
        <f>$P15*SUM(Fasering!$D$5:$D$11)</f>
        <v>96.49205383333333</v>
      </c>
      <c r="Y15" s="131">
        <f t="shared" si="5"/>
        <v>48.245498499999997</v>
      </c>
      <c r="Z15" s="132">
        <f t="shared" si="6"/>
        <v>1.1959746677607033</v>
      </c>
      <c r="AA15" s="75">
        <f>$Y15*SUM(Fasering!$D$5)</f>
        <v>0</v>
      </c>
      <c r="AB15" s="46">
        <f>$Y15*SUM(Fasering!$D$5:$D$6)</f>
        <v>12.474534240029346</v>
      </c>
      <c r="AC15" s="46">
        <f>$Y15*SUM(Fasering!$D$5:$D$7)</f>
        <v>19.631945080992917</v>
      </c>
      <c r="AD15" s="46">
        <f>$Y15*SUM(Fasering!$D$5:$D$8)</f>
        <v>26.789355921956485</v>
      </c>
      <c r="AE15" s="46">
        <f>$Y15*SUM(Fasering!$D$5:$D$9)</f>
        <v>33.946766762920056</v>
      </c>
      <c r="AF15" s="46">
        <f>$Y15*SUM(Fasering!$D$5:$D$10)</f>
        <v>41.088087659036432</v>
      </c>
      <c r="AG15" s="76">
        <f>$Y15*SUM(Fasering!$D$5:$D$11)</f>
        <v>48.245498499999997</v>
      </c>
      <c r="AH15" s="5">
        <f>($AK$3+(I15+R15)*12*7.57%)*SUM(Fasering!$D$5)</f>
        <v>0</v>
      </c>
      <c r="AI15" s="9">
        <f>($AK$3+(J15+S15)*12*7.57%)*SUM(Fasering!$D$5:$D$6)</f>
        <v>455.24640530236042</v>
      </c>
      <c r="AJ15" s="9">
        <f>($AK$3+(K15+T15)*12*7.57%)*SUM(Fasering!$D$5:$D$7)</f>
        <v>733.3976861567844</v>
      </c>
      <c r="AK15" s="9">
        <f>($AK$3+(L15+U15)*12*7.57%)*SUM(Fasering!$D$5:$D$8)</f>
        <v>1023.9069813991545</v>
      </c>
      <c r="AL15" s="9">
        <f>($AK$3+(M15+V15)*12*7.57%)*SUM(Fasering!$D$5:$D$9)</f>
        <v>1326.7742910294708</v>
      </c>
      <c r="AM15" s="9">
        <f>($AK$3+(N15+W15)*12*7.57%)*SUM(Fasering!$D$5:$D$10)</f>
        <v>1641.2771255077757</v>
      </c>
      <c r="AN15" s="87">
        <f>($AK$3+(O15+X15)*12*7.57%)*SUM(Fasering!$D$5:$D$11)</f>
        <v>1968.8326829504001</v>
      </c>
      <c r="AO15" s="5">
        <f>($AK$3+(I15+AA15)*12*7.57%)*SUM(Fasering!$D$5)</f>
        <v>0</v>
      </c>
      <c r="AP15" s="9">
        <f>($AK$3+(J15+AB15)*12*7.57%)*SUM(Fasering!$D$5:$D$6)</f>
        <v>452.31633176970746</v>
      </c>
      <c r="AQ15" s="9">
        <f>($AK$3+(K15+AC15)*12*7.57%)*SUM(Fasering!$D$5:$D$7)</f>
        <v>726.14069654135517</v>
      </c>
      <c r="AR15" s="9">
        <f>($AK$3+(L15+AD15)*12*7.57%)*SUM(Fasering!$D$5:$D$8)</f>
        <v>1010.3939002364484</v>
      </c>
      <c r="AS15" s="9">
        <f>($AK$3+(M15+AE15)*12*7.57%)*SUM(Fasering!$D$5:$D$9)</f>
        <v>1305.0759428549873</v>
      </c>
      <c r="AT15" s="9">
        <f>($AK$3+(N15+AF15)*12*7.57%)*SUM(Fasering!$D$5:$D$10)</f>
        <v>1609.4892357743245</v>
      </c>
      <c r="AU15" s="87">
        <f>($AK$3+(O15+AG15)*12*7.57%)*SUM(Fasering!$D$5:$D$11)</f>
        <v>1925.0055120856002</v>
      </c>
    </row>
    <row r="16" spans="1:47" x14ac:dyDescent="0.3">
      <c r="A16" s="33">
        <f t="shared" si="7"/>
        <v>6</v>
      </c>
      <c r="B16" s="126">
        <v>19172.88</v>
      </c>
      <c r="C16" s="127"/>
      <c r="D16" s="126">
        <f t="shared" si="0"/>
        <v>24315.046416000001</v>
      </c>
      <c r="E16" s="128">
        <f t="shared" si="1"/>
        <v>602.75425610871616</v>
      </c>
      <c r="F16" s="126">
        <f t="shared" si="2"/>
        <v>2026.253868</v>
      </c>
      <c r="G16" s="128">
        <f t="shared" si="8"/>
        <v>50.229521342393014</v>
      </c>
      <c r="H16" s="64">
        <f>'L4'!$H$10</f>
        <v>1609.3</v>
      </c>
      <c r="I16" s="64">
        <f>GEW!$E$12+($F16-GEW!$E$12)*SUM(Fasering!$D$5)</f>
        <v>1716.7792493333334</v>
      </c>
      <c r="J16" s="64">
        <f>GEW!$E$12+($F16-GEW!$E$12)*SUM(Fasering!$D$5:$D$6)</f>
        <v>1796.7981494795793</v>
      </c>
      <c r="K16" s="64">
        <f>GEW!$E$12+($F16-GEW!$E$12)*SUM(Fasering!$D$5:$D$7)</f>
        <v>1842.7099352319406</v>
      </c>
      <c r="L16" s="64">
        <f>GEW!$E$12+($F16-GEW!$E$12)*SUM(Fasering!$D$5:$D$8)</f>
        <v>1888.6217209843019</v>
      </c>
      <c r="M16" s="64">
        <f>GEW!$E$12+($F16-GEW!$E$12)*SUM(Fasering!$D$5:$D$9)</f>
        <v>1934.5335067366632</v>
      </c>
      <c r="N16" s="64">
        <f>GEW!$E$12+($F16-GEW!$E$12)*SUM(Fasering!$D$5:$D$10)</f>
        <v>1980.3420822476387</v>
      </c>
      <c r="O16" s="77">
        <f>GEW!$E$12+($F16-GEW!$E$12)*SUM(Fasering!$D$5:$D$11)</f>
        <v>2026.253868</v>
      </c>
      <c r="P16" s="131">
        <f t="shared" si="3"/>
        <v>96.49205383333333</v>
      </c>
      <c r="Q16" s="132">
        <f t="shared" si="4"/>
        <v>2.3919755337354167</v>
      </c>
      <c r="R16" s="46">
        <f>$P16*SUM(Fasering!$D$5)</f>
        <v>0</v>
      </c>
      <c r="S16" s="46">
        <f>$P16*SUM(Fasering!$D$5:$D$6)</f>
        <v>24.949341738787748</v>
      </c>
      <c r="T16" s="46">
        <f>$P16*SUM(Fasering!$D$5:$D$7)</f>
        <v>39.26432020612684</v>
      </c>
      <c r="U16" s="46">
        <f>$P16*SUM(Fasering!$D$5:$D$8)</f>
        <v>53.579298673465928</v>
      </c>
      <c r="V16" s="46">
        <f>$P16*SUM(Fasering!$D$5:$D$9)</f>
        <v>67.894277140805016</v>
      </c>
      <c r="W16" s="46">
        <f>$P16*SUM(Fasering!$D$5:$D$10)</f>
        <v>82.177075365994256</v>
      </c>
      <c r="X16" s="76">
        <f>$P16*SUM(Fasering!$D$5:$D$11)</f>
        <v>96.49205383333333</v>
      </c>
      <c r="Y16" s="131">
        <f t="shared" si="5"/>
        <v>48.245498499999997</v>
      </c>
      <c r="Z16" s="132">
        <f t="shared" si="6"/>
        <v>1.1959746677607033</v>
      </c>
      <c r="AA16" s="75">
        <f>$Y16*SUM(Fasering!$D$5)</f>
        <v>0</v>
      </c>
      <c r="AB16" s="46">
        <f>$Y16*SUM(Fasering!$D$5:$D$6)</f>
        <v>12.474534240029346</v>
      </c>
      <c r="AC16" s="46">
        <f>$Y16*SUM(Fasering!$D$5:$D$7)</f>
        <v>19.631945080992917</v>
      </c>
      <c r="AD16" s="46">
        <f>$Y16*SUM(Fasering!$D$5:$D$8)</f>
        <v>26.789355921956485</v>
      </c>
      <c r="AE16" s="46">
        <f>$Y16*SUM(Fasering!$D$5:$D$9)</f>
        <v>33.946766762920056</v>
      </c>
      <c r="AF16" s="46">
        <f>$Y16*SUM(Fasering!$D$5:$D$10)</f>
        <v>41.088087659036432</v>
      </c>
      <c r="AG16" s="76">
        <f>$Y16*SUM(Fasering!$D$5:$D$11)</f>
        <v>48.245498499999997</v>
      </c>
      <c r="AH16" s="5">
        <f>($AK$3+(I16+R16)*12*7.57%)*SUM(Fasering!$D$5)</f>
        <v>0</v>
      </c>
      <c r="AI16" s="9">
        <f>($AK$3+(J16+S16)*12*7.57%)*SUM(Fasering!$D$5:$D$6)</f>
        <v>461.13164784543852</v>
      </c>
      <c r="AJ16" s="9">
        <f>($AK$3+(K16+T16)*12*7.57%)*SUM(Fasering!$D$5:$D$7)</f>
        <v>747.97382001262395</v>
      </c>
      <c r="AK16" s="9">
        <f>($AK$3+(L16+U16)*12*7.57%)*SUM(Fasering!$D$5:$D$8)</f>
        <v>1051.048880488227</v>
      </c>
      <c r="AL16" s="9">
        <f>($AK$3+(M16+V16)*12*7.57%)*SUM(Fasering!$D$5:$D$9)</f>
        <v>1370.3568292722473</v>
      </c>
      <c r="AM16" s="9">
        <f>($AK$3+(N16+W16)*12*7.57%)*SUM(Fasering!$D$5:$D$10)</f>
        <v>1705.1251617188686</v>
      </c>
      <c r="AN16" s="87">
        <f>($AK$3+(O16+X16)*12*7.57%)*SUM(Fasering!$D$5:$D$11)</f>
        <v>2056.8623953934002</v>
      </c>
      <c r="AO16" s="5">
        <f>($AK$3+(I16+AA16)*12*7.57%)*SUM(Fasering!$D$5)</f>
        <v>0</v>
      </c>
      <c r="AP16" s="9">
        <f>($AK$3+(J16+AB16)*12*7.57%)*SUM(Fasering!$D$5:$D$6)</f>
        <v>458.20157431278557</v>
      </c>
      <c r="AQ16" s="9">
        <f>($AK$3+(K16+AC16)*12*7.57%)*SUM(Fasering!$D$5:$D$7)</f>
        <v>740.71683039719471</v>
      </c>
      <c r="AR16" s="9">
        <f>($AK$3+(L16+AD16)*12*7.57%)*SUM(Fasering!$D$5:$D$8)</f>
        <v>1037.5357993255209</v>
      </c>
      <c r="AS16" s="9">
        <f>($AK$3+(M16+AE16)*12*7.57%)*SUM(Fasering!$D$5:$D$9)</f>
        <v>1348.6584810977643</v>
      </c>
      <c r="AT16" s="9">
        <f>($AK$3+(N16+AF16)*12*7.57%)*SUM(Fasering!$D$5:$D$10)</f>
        <v>1673.3372719854174</v>
      </c>
      <c r="AU16" s="87">
        <f>($AK$3+(O16+AG16)*12*7.57%)*SUM(Fasering!$D$5:$D$11)</f>
        <v>2013.0352245286001</v>
      </c>
    </row>
    <row r="17" spans="1:47" x14ac:dyDescent="0.3">
      <c r="A17" s="33">
        <f t="shared" si="7"/>
        <v>7</v>
      </c>
      <c r="B17" s="126">
        <v>19172.88</v>
      </c>
      <c r="C17" s="127"/>
      <c r="D17" s="126">
        <f t="shared" si="0"/>
        <v>24315.046416000001</v>
      </c>
      <c r="E17" s="128">
        <f t="shared" si="1"/>
        <v>602.75425610871616</v>
      </c>
      <c r="F17" s="126">
        <f t="shared" si="2"/>
        <v>2026.253868</v>
      </c>
      <c r="G17" s="128">
        <f t="shared" si="8"/>
        <v>50.229521342393014</v>
      </c>
      <c r="H17" s="64">
        <f>'L4'!$H$10</f>
        <v>1609.3</v>
      </c>
      <c r="I17" s="64">
        <f>GEW!$E$12+($F17-GEW!$E$12)*SUM(Fasering!$D$5)</f>
        <v>1716.7792493333334</v>
      </c>
      <c r="J17" s="64">
        <f>GEW!$E$12+($F17-GEW!$E$12)*SUM(Fasering!$D$5:$D$6)</f>
        <v>1796.7981494795793</v>
      </c>
      <c r="K17" s="64">
        <f>GEW!$E$12+($F17-GEW!$E$12)*SUM(Fasering!$D$5:$D$7)</f>
        <v>1842.7099352319406</v>
      </c>
      <c r="L17" s="64">
        <f>GEW!$E$12+($F17-GEW!$E$12)*SUM(Fasering!$D$5:$D$8)</f>
        <v>1888.6217209843019</v>
      </c>
      <c r="M17" s="64">
        <f>GEW!$E$12+($F17-GEW!$E$12)*SUM(Fasering!$D$5:$D$9)</f>
        <v>1934.5335067366632</v>
      </c>
      <c r="N17" s="64">
        <f>GEW!$E$12+($F17-GEW!$E$12)*SUM(Fasering!$D$5:$D$10)</f>
        <v>1980.3420822476387</v>
      </c>
      <c r="O17" s="77">
        <f>GEW!$E$12+($F17-GEW!$E$12)*SUM(Fasering!$D$5:$D$11)</f>
        <v>2026.253868</v>
      </c>
      <c r="P17" s="131">
        <f t="shared" si="3"/>
        <v>96.49205383333333</v>
      </c>
      <c r="Q17" s="132">
        <f t="shared" si="4"/>
        <v>2.3919755337354167</v>
      </c>
      <c r="R17" s="46">
        <f>$P17*SUM(Fasering!$D$5)</f>
        <v>0</v>
      </c>
      <c r="S17" s="46">
        <f>$P17*SUM(Fasering!$D$5:$D$6)</f>
        <v>24.949341738787748</v>
      </c>
      <c r="T17" s="46">
        <f>$P17*SUM(Fasering!$D$5:$D$7)</f>
        <v>39.26432020612684</v>
      </c>
      <c r="U17" s="46">
        <f>$P17*SUM(Fasering!$D$5:$D$8)</f>
        <v>53.579298673465928</v>
      </c>
      <c r="V17" s="46">
        <f>$P17*SUM(Fasering!$D$5:$D$9)</f>
        <v>67.894277140805016</v>
      </c>
      <c r="W17" s="46">
        <f>$P17*SUM(Fasering!$D$5:$D$10)</f>
        <v>82.177075365994256</v>
      </c>
      <c r="X17" s="76">
        <f>$P17*SUM(Fasering!$D$5:$D$11)</f>
        <v>96.49205383333333</v>
      </c>
      <c r="Y17" s="131">
        <f t="shared" si="5"/>
        <v>48.245498499999997</v>
      </c>
      <c r="Z17" s="132">
        <f t="shared" si="6"/>
        <v>1.1959746677607033</v>
      </c>
      <c r="AA17" s="75">
        <f>$Y17*SUM(Fasering!$D$5)</f>
        <v>0</v>
      </c>
      <c r="AB17" s="46">
        <f>$Y17*SUM(Fasering!$D$5:$D$6)</f>
        <v>12.474534240029346</v>
      </c>
      <c r="AC17" s="46">
        <f>$Y17*SUM(Fasering!$D$5:$D$7)</f>
        <v>19.631945080992917</v>
      </c>
      <c r="AD17" s="46">
        <f>$Y17*SUM(Fasering!$D$5:$D$8)</f>
        <v>26.789355921956485</v>
      </c>
      <c r="AE17" s="46">
        <f>$Y17*SUM(Fasering!$D$5:$D$9)</f>
        <v>33.946766762920056</v>
      </c>
      <c r="AF17" s="46">
        <f>$Y17*SUM(Fasering!$D$5:$D$10)</f>
        <v>41.088087659036432</v>
      </c>
      <c r="AG17" s="76">
        <f>$Y17*SUM(Fasering!$D$5:$D$11)</f>
        <v>48.245498499999997</v>
      </c>
      <c r="AH17" s="5">
        <f>($AK$3+(I17+R17)*12*7.57%)*SUM(Fasering!$D$5)</f>
        <v>0</v>
      </c>
      <c r="AI17" s="9">
        <f>($AK$3+(J17+S17)*12*7.57%)*SUM(Fasering!$D$5:$D$6)</f>
        <v>461.13164784543852</v>
      </c>
      <c r="AJ17" s="9">
        <f>($AK$3+(K17+T17)*12*7.57%)*SUM(Fasering!$D$5:$D$7)</f>
        <v>747.97382001262395</v>
      </c>
      <c r="AK17" s="9">
        <f>($AK$3+(L17+U17)*12*7.57%)*SUM(Fasering!$D$5:$D$8)</f>
        <v>1051.048880488227</v>
      </c>
      <c r="AL17" s="9">
        <f>($AK$3+(M17+V17)*12*7.57%)*SUM(Fasering!$D$5:$D$9)</f>
        <v>1370.3568292722473</v>
      </c>
      <c r="AM17" s="9">
        <f>($AK$3+(N17+W17)*12*7.57%)*SUM(Fasering!$D$5:$D$10)</f>
        <v>1705.1251617188686</v>
      </c>
      <c r="AN17" s="87">
        <f>($AK$3+(O17+X17)*12*7.57%)*SUM(Fasering!$D$5:$D$11)</f>
        <v>2056.8623953934002</v>
      </c>
      <c r="AO17" s="5">
        <f>($AK$3+(I17+AA17)*12*7.57%)*SUM(Fasering!$D$5)</f>
        <v>0</v>
      </c>
      <c r="AP17" s="9">
        <f>($AK$3+(J17+AB17)*12*7.57%)*SUM(Fasering!$D$5:$D$6)</f>
        <v>458.20157431278557</v>
      </c>
      <c r="AQ17" s="9">
        <f>($AK$3+(K17+AC17)*12*7.57%)*SUM(Fasering!$D$5:$D$7)</f>
        <v>740.71683039719471</v>
      </c>
      <c r="AR17" s="9">
        <f>($AK$3+(L17+AD17)*12*7.57%)*SUM(Fasering!$D$5:$D$8)</f>
        <v>1037.5357993255209</v>
      </c>
      <c r="AS17" s="9">
        <f>($AK$3+(M17+AE17)*12*7.57%)*SUM(Fasering!$D$5:$D$9)</f>
        <v>1348.6584810977643</v>
      </c>
      <c r="AT17" s="9">
        <f>($AK$3+(N17+AF17)*12*7.57%)*SUM(Fasering!$D$5:$D$10)</f>
        <v>1673.3372719854174</v>
      </c>
      <c r="AU17" s="87">
        <f>($AK$3+(O17+AG17)*12*7.57%)*SUM(Fasering!$D$5:$D$11)</f>
        <v>2013.0352245286001</v>
      </c>
    </row>
    <row r="18" spans="1:47" x14ac:dyDescent="0.3">
      <c r="A18" s="33">
        <f t="shared" si="7"/>
        <v>8</v>
      </c>
      <c r="B18" s="126">
        <v>20089.87</v>
      </c>
      <c r="C18" s="127"/>
      <c r="D18" s="126">
        <f t="shared" si="0"/>
        <v>25477.973134</v>
      </c>
      <c r="E18" s="128">
        <f t="shared" si="1"/>
        <v>631.58245642651571</v>
      </c>
      <c r="F18" s="126">
        <f t="shared" si="2"/>
        <v>2123.1644278333333</v>
      </c>
      <c r="G18" s="128">
        <f t="shared" si="8"/>
        <v>52.631871368876304</v>
      </c>
      <c r="H18" s="64">
        <f>'L4'!$H$10</f>
        <v>1609.3</v>
      </c>
      <c r="I18" s="64">
        <f>GEW!$E$12+($F18-GEW!$E$12)*SUM(Fasering!$D$5)</f>
        <v>1716.7792493333334</v>
      </c>
      <c r="J18" s="64">
        <f>GEW!$E$12+($F18-GEW!$E$12)*SUM(Fasering!$D$5:$D$6)</f>
        <v>1821.8557016750724</v>
      </c>
      <c r="K18" s="64">
        <f>GEW!$E$12+($F18-GEW!$E$12)*SUM(Fasering!$D$5:$D$7)</f>
        <v>1882.1445529179052</v>
      </c>
      <c r="L18" s="64">
        <f>GEW!$E$12+($F18-GEW!$E$12)*SUM(Fasering!$D$5:$D$8)</f>
        <v>1942.4334041607381</v>
      </c>
      <c r="M18" s="64">
        <f>GEW!$E$12+($F18-GEW!$E$12)*SUM(Fasering!$D$5:$D$9)</f>
        <v>2002.7222554035709</v>
      </c>
      <c r="N18" s="64">
        <f>GEW!$E$12+($F18-GEW!$E$12)*SUM(Fasering!$D$5:$D$10)</f>
        <v>2062.8755765905007</v>
      </c>
      <c r="O18" s="77">
        <f>GEW!$E$12+($F18-GEW!$E$12)*SUM(Fasering!$D$5:$D$11)</f>
        <v>2123.1644278333333</v>
      </c>
      <c r="P18" s="131">
        <f t="shared" si="3"/>
        <v>83.63250583333334</v>
      </c>
      <c r="Q18" s="132">
        <f t="shared" si="4"/>
        <v>2.0731956656643509</v>
      </c>
      <c r="R18" s="46">
        <f>$P18*SUM(Fasering!$D$5)</f>
        <v>0</v>
      </c>
      <c r="S18" s="46">
        <f>$P18*SUM(Fasering!$D$5:$D$6)</f>
        <v>21.624329523662624</v>
      </c>
      <c r="T18" s="46">
        <f>$P18*SUM(Fasering!$D$5:$D$7)</f>
        <v>34.031543098385022</v>
      </c>
      <c r="U18" s="46">
        <f>$P18*SUM(Fasering!$D$5:$D$8)</f>
        <v>46.43875667310742</v>
      </c>
      <c r="V18" s="46">
        <f>$P18*SUM(Fasering!$D$5:$D$9)</f>
        <v>58.845970247829818</v>
      </c>
      <c r="W18" s="46">
        <f>$P18*SUM(Fasering!$D$5:$D$10)</f>
        <v>71.225292258610949</v>
      </c>
      <c r="X18" s="76">
        <f>$P18*SUM(Fasering!$D$5:$D$11)</f>
        <v>83.63250583333334</v>
      </c>
      <c r="Y18" s="131">
        <f t="shared" si="5"/>
        <v>35.38806416666668</v>
      </c>
      <c r="Z18" s="132">
        <f t="shared" si="6"/>
        <v>0.87724719611765722</v>
      </c>
      <c r="AA18" s="75">
        <f>$Y18*SUM(Fasering!$D$5)</f>
        <v>0</v>
      </c>
      <c r="AB18" s="46">
        <f>$Y18*SUM(Fasering!$D$5:$D$6)</f>
        <v>9.1500685423623338</v>
      </c>
      <c r="AC18" s="46">
        <f>$Y18*SUM(Fasering!$D$5:$D$7)</f>
        <v>14.400028061533112</v>
      </c>
      <c r="AD18" s="46">
        <f>$Y18*SUM(Fasering!$D$5:$D$8)</f>
        <v>19.64998758070389</v>
      </c>
      <c r="AE18" s="46">
        <f>$Y18*SUM(Fasering!$D$5:$D$9)</f>
        <v>24.899947099874669</v>
      </c>
      <c r="AF18" s="46">
        <f>$Y18*SUM(Fasering!$D$5:$D$10)</f>
        <v>30.138104647495904</v>
      </c>
      <c r="AG18" s="76">
        <f>$Y18*SUM(Fasering!$D$5:$D$11)</f>
        <v>35.38806416666668</v>
      </c>
      <c r="AH18" s="5">
        <f>($AK$3+(I18+R18)*12*7.57%)*SUM(Fasering!$D$5)</f>
        <v>0</v>
      </c>
      <c r="AI18" s="9">
        <f>($AK$3+(J18+S18)*12*7.57%)*SUM(Fasering!$D$5:$D$6)</f>
        <v>466.23617071684436</v>
      </c>
      <c r="AJ18" s="9">
        <f>($AK$3+(K18+T18)*12*7.57%)*SUM(Fasering!$D$5:$D$7)</f>
        <v>760.61632507493698</v>
      </c>
      <c r="AK18" s="9">
        <f>($AK$3+(L18+U18)*12*7.57%)*SUM(Fasering!$D$5:$D$8)</f>
        <v>1074.5902118198483</v>
      </c>
      <c r="AL18" s="9">
        <f>($AK$3+(M18+V18)*12*7.57%)*SUM(Fasering!$D$5:$D$9)</f>
        <v>1408.1578309515785</v>
      </c>
      <c r="AM18" s="9">
        <f>($AK$3+(N18+W18)*12*7.57%)*SUM(Fasering!$D$5:$D$10)</f>
        <v>1760.5032975812867</v>
      </c>
      <c r="AN18" s="87">
        <f>($AK$3+(O18+X18)*12*7.57%)*SUM(Fasering!$D$5:$D$11)</f>
        <v>2133.2143345427999</v>
      </c>
      <c r="AO18" s="5">
        <f>($AK$3+(I18+AA18)*12*7.57%)*SUM(Fasering!$D$5)</f>
        <v>0</v>
      </c>
      <c r="AP18" s="9">
        <f>($AK$3+(J18+AB18)*12*7.57%)*SUM(Fasering!$D$5:$D$6)</f>
        <v>463.3062255498067</v>
      </c>
      <c r="AQ18" s="9">
        <f>($AK$3+(K18+AC18)*12*7.57%)*SUM(Fasering!$D$5:$D$7)</f>
        <v>753.35965338597805</v>
      </c>
      <c r="AR18" s="9">
        <f>($AK$3+(L18+AD18)*12*7.57%)*SUM(Fasering!$D$5:$D$8)</f>
        <v>1061.0777226610485</v>
      </c>
      <c r="AS18" s="9">
        <f>($AK$3+(M18+AE18)*12*7.57%)*SUM(Fasering!$D$5:$D$9)</f>
        <v>1386.4604333750176</v>
      </c>
      <c r="AT18" s="9">
        <f>($AK$3+(N18+AF18)*12*7.57%)*SUM(Fasering!$D$5:$D$10)</f>
        <v>1728.7168004654525</v>
      </c>
      <c r="AU18" s="87">
        <f>($AK$3+(O18+AG18)*12*7.57%)*SUM(Fasering!$D$5:$D$11)</f>
        <v>2089.3890837327999</v>
      </c>
    </row>
    <row r="19" spans="1:47" x14ac:dyDescent="0.3">
      <c r="A19" s="33">
        <f t="shared" si="7"/>
        <v>9</v>
      </c>
      <c r="B19" s="126">
        <v>20089.87</v>
      </c>
      <c r="C19" s="127"/>
      <c r="D19" s="126">
        <f t="shared" si="0"/>
        <v>25477.973134</v>
      </c>
      <c r="E19" s="128">
        <f t="shared" si="1"/>
        <v>631.58245642651571</v>
      </c>
      <c r="F19" s="126">
        <f t="shared" si="2"/>
        <v>2123.1644278333333</v>
      </c>
      <c r="G19" s="128">
        <f t="shared" si="8"/>
        <v>52.631871368876304</v>
      </c>
      <c r="H19" s="64">
        <f>'L4'!$H$10</f>
        <v>1609.3</v>
      </c>
      <c r="I19" s="64">
        <f>GEW!$E$12+($F19-GEW!$E$12)*SUM(Fasering!$D$5)</f>
        <v>1716.7792493333334</v>
      </c>
      <c r="J19" s="64">
        <f>GEW!$E$12+($F19-GEW!$E$12)*SUM(Fasering!$D$5:$D$6)</f>
        <v>1821.8557016750724</v>
      </c>
      <c r="K19" s="64">
        <f>GEW!$E$12+($F19-GEW!$E$12)*SUM(Fasering!$D$5:$D$7)</f>
        <v>1882.1445529179052</v>
      </c>
      <c r="L19" s="64">
        <f>GEW!$E$12+($F19-GEW!$E$12)*SUM(Fasering!$D$5:$D$8)</f>
        <v>1942.4334041607381</v>
      </c>
      <c r="M19" s="64">
        <f>GEW!$E$12+($F19-GEW!$E$12)*SUM(Fasering!$D$5:$D$9)</f>
        <v>2002.7222554035709</v>
      </c>
      <c r="N19" s="64">
        <f>GEW!$E$12+($F19-GEW!$E$12)*SUM(Fasering!$D$5:$D$10)</f>
        <v>2062.8755765905007</v>
      </c>
      <c r="O19" s="77">
        <f>GEW!$E$12+($F19-GEW!$E$12)*SUM(Fasering!$D$5:$D$11)</f>
        <v>2123.1644278333333</v>
      </c>
      <c r="P19" s="131">
        <f t="shared" si="3"/>
        <v>83.63250583333334</v>
      </c>
      <c r="Q19" s="132">
        <f t="shared" si="4"/>
        <v>2.0731956656643509</v>
      </c>
      <c r="R19" s="46">
        <f>$P19*SUM(Fasering!$D$5)</f>
        <v>0</v>
      </c>
      <c r="S19" s="46">
        <f>$P19*SUM(Fasering!$D$5:$D$6)</f>
        <v>21.624329523662624</v>
      </c>
      <c r="T19" s="46">
        <f>$P19*SUM(Fasering!$D$5:$D$7)</f>
        <v>34.031543098385022</v>
      </c>
      <c r="U19" s="46">
        <f>$P19*SUM(Fasering!$D$5:$D$8)</f>
        <v>46.43875667310742</v>
      </c>
      <c r="V19" s="46">
        <f>$P19*SUM(Fasering!$D$5:$D$9)</f>
        <v>58.845970247829818</v>
      </c>
      <c r="W19" s="46">
        <f>$P19*SUM(Fasering!$D$5:$D$10)</f>
        <v>71.225292258610949</v>
      </c>
      <c r="X19" s="76">
        <f>$P19*SUM(Fasering!$D$5:$D$11)</f>
        <v>83.63250583333334</v>
      </c>
      <c r="Y19" s="131">
        <f t="shared" si="5"/>
        <v>35.38806416666668</v>
      </c>
      <c r="Z19" s="132">
        <f t="shared" si="6"/>
        <v>0.87724719611765722</v>
      </c>
      <c r="AA19" s="75">
        <f>$Y19*SUM(Fasering!$D$5)</f>
        <v>0</v>
      </c>
      <c r="AB19" s="46">
        <f>$Y19*SUM(Fasering!$D$5:$D$6)</f>
        <v>9.1500685423623338</v>
      </c>
      <c r="AC19" s="46">
        <f>$Y19*SUM(Fasering!$D$5:$D$7)</f>
        <v>14.400028061533112</v>
      </c>
      <c r="AD19" s="46">
        <f>$Y19*SUM(Fasering!$D$5:$D$8)</f>
        <v>19.64998758070389</v>
      </c>
      <c r="AE19" s="46">
        <f>$Y19*SUM(Fasering!$D$5:$D$9)</f>
        <v>24.899947099874669</v>
      </c>
      <c r="AF19" s="46">
        <f>$Y19*SUM(Fasering!$D$5:$D$10)</f>
        <v>30.138104647495904</v>
      </c>
      <c r="AG19" s="76">
        <f>$Y19*SUM(Fasering!$D$5:$D$11)</f>
        <v>35.38806416666668</v>
      </c>
      <c r="AH19" s="5">
        <f>($AK$3+(I19+R19)*12*7.57%)*SUM(Fasering!$D$5)</f>
        <v>0</v>
      </c>
      <c r="AI19" s="9">
        <f>($AK$3+(J19+S19)*12*7.57%)*SUM(Fasering!$D$5:$D$6)</f>
        <v>466.23617071684436</v>
      </c>
      <c r="AJ19" s="9">
        <f>($AK$3+(K19+T19)*12*7.57%)*SUM(Fasering!$D$5:$D$7)</f>
        <v>760.61632507493698</v>
      </c>
      <c r="AK19" s="9">
        <f>($AK$3+(L19+U19)*12*7.57%)*SUM(Fasering!$D$5:$D$8)</f>
        <v>1074.5902118198483</v>
      </c>
      <c r="AL19" s="9">
        <f>($AK$3+(M19+V19)*12*7.57%)*SUM(Fasering!$D$5:$D$9)</f>
        <v>1408.1578309515785</v>
      </c>
      <c r="AM19" s="9">
        <f>($AK$3+(N19+W19)*12*7.57%)*SUM(Fasering!$D$5:$D$10)</f>
        <v>1760.5032975812867</v>
      </c>
      <c r="AN19" s="87">
        <f>($AK$3+(O19+X19)*12*7.57%)*SUM(Fasering!$D$5:$D$11)</f>
        <v>2133.2143345427999</v>
      </c>
      <c r="AO19" s="5">
        <f>($AK$3+(I19+AA19)*12*7.57%)*SUM(Fasering!$D$5)</f>
        <v>0</v>
      </c>
      <c r="AP19" s="9">
        <f>($AK$3+(J19+AB19)*12*7.57%)*SUM(Fasering!$D$5:$D$6)</f>
        <v>463.3062255498067</v>
      </c>
      <c r="AQ19" s="9">
        <f>($AK$3+(K19+AC19)*12*7.57%)*SUM(Fasering!$D$5:$D$7)</f>
        <v>753.35965338597805</v>
      </c>
      <c r="AR19" s="9">
        <f>($AK$3+(L19+AD19)*12*7.57%)*SUM(Fasering!$D$5:$D$8)</f>
        <v>1061.0777226610485</v>
      </c>
      <c r="AS19" s="9">
        <f>($AK$3+(M19+AE19)*12*7.57%)*SUM(Fasering!$D$5:$D$9)</f>
        <v>1386.4604333750176</v>
      </c>
      <c r="AT19" s="9">
        <f>($AK$3+(N19+AF19)*12*7.57%)*SUM(Fasering!$D$5:$D$10)</f>
        <v>1728.7168004654525</v>
      </c>
      <c r="AU19" s="87">
        <f>($AK$3+(O19+AG19)*12*7.57%)*SUM(Fasering!$D$5:$D$11)</f>
        <v>2089.3890837327999</v>
      </c>
    </row>
    <row r="20" spans="1:47" x14ac:dyDescent="0.3">
      <c r="A20" s="33">
        <f t="shared" si="7"/>
        <v>10</v>
      </c>
      <c r="B20" s="126">
        <v>21006.86</v>
      </c>
      <c r="C20" s="127"/>
      <c r="D20" s="126">
        <f t="shared" si="0"/>
        <v>26640.899852000002</v>
      </c>
      <c r="E20" s="128">
        <f t="shared" si="1"/>
        <v>660.41065674431525</v>
      </c>
      <c r="F20" s="126">
        <f t="shared" si="2"/>
        <v>2220.0749876666669</v>
      </c>
      <c r="G20" s="128">
        <f t="shared" si="8"/>
        <v>55.034221395359602</v>
      </c>
      <c r="H20" s="64">
        <f>'L4'!$H$10</f>
        <v>1609.3</v>
      </c>
      <c r="I20" s="64">
        <f>GEW!$E$12+($F20-GEW!$E$12)*SUM(Fasering!$D$5)</f>
        <v>1716.7792493333334</v>
      </c>
      <c r="J20" s="64">
        <f>GEW!$E$12+($F20-GEW!$E$12)*SUM(Fasering!$D$5:$D$6)</f>
        <v>1846.9132538705653</v>
      </c>
      <c r="K20" s="64">
        <f>GEW!$E$12+($F20-GEW!$E$12)*SUM(Fasering!$D$5:$D$7)</f>
        <v>1921.5791706038699</v>
      </c>
      <c r="L20" s="64">
        <f>GEW!$E$12+($F20-GEW!$E$12)*SUM(Fasering!$D$5:$D$8)</f>
        <v>1996.2450873371743</v>
      </c>
      <c r="M20" s="64">
        <f>GEW!$E$12+($F20-GEW!$E$12)*SUM(Fasering!$D$5:$D$9)</f>
        <v>2070.9110040704786</v>
      </c>
      <c r="N20" s="64">
        <f>GEW!$E$12+($F20-GEW!$E$12)*SUM(Fasering!$D$5:$D$10)</f>
        <v>2145.4090709333623</v>
      </c>
      <c r="O20" s="77">
        <f>GEW!$E$12+($F20-GEW!$E$12)*SUM(Fasering!$D$5:$D$11)</f>
        <v>2220.0749876666669</v>
      </c>
      <c r="P20" s="126">
        <f t="shared" si="3"/>
        <v>48.245498499999997</v>
      </c>
      <c r="Q20" s="128">
        <f t="shared" si="4"/>
        <v>1.1959746677607033</v>
      </c>
      <c r="R20" s="46">
        <f>$P20*SUM(Fasering!$D$5)</f>
        <v>0</v>
      </c>
      <c r="S20" s="46">
        <f>$P20*SUM(Fasering!$D$5:$D$6)</f>
        <v>12.474534240029346</v>
      </c>
      <c r="T20" s="46">
        <f>$P20*SUM(Fasering!$D$5:$D$7)</f>
        <v>19.631945080992917</v>
      </c>
      <c r="U20" s="46">
        <f>$P20*SUM(Fasering!$D$5:$D$8)</f>
        <v>26.789355921956485</v>
      </c>
      <c r="V20" s="46">
        <f>$P20*SUM(Fasering!$D$5:$D$9)</f>
        <v>33.946766762920056</v>
      </c>
      <c r="W20" s="46">
        <f>$P20*SUM(Fasering!$D$5:$D$10)</f>
        <v>41.088087659036432</v>
      </c>
      <c r="X20" s="76">
        <f>$P20*SUM(Fasering!$D$5:$D$11)</f>
        <v>48.245498499999997</v>
      </c>
      <c r="Y20" s="126">
        <f t="shared" si="5"/>
        <v>24.123277666666663</v>
      </c>
      <c r="Z20" s="128">
        <f t="shared" si="6"/>
        <v>0.5980004329873565</v>
      </c>
      <c r="AA20" s="75">
        <f>$Y20*SUM(Fasering!$D$5)</f>
        <v>0</v>
      </c>
      <c r="AB20" s="46">
        <f>$Y20*SUM(Fasering!$D$5:$D$6)</f>
        <v>6.2374037493792001</v>
      </c>
      <c r="AC20" s="46">
        <f>$Y20*SUM(Fasering!$D$5:$D$7)</f>
        <v>9.8161875625669595</v>
      </c>
      <c r="AD20" s="46">
        <f>$Y20*SUM(Fasering!$D$5:$D$8)</f>
        <v>13.39497137575472</v>
      </c>
      <c r="AE20" s="46">
        <f>$Y20*SUM(Fasering!$D$5:$D$9)</f>
        <v>16.97375518894248</v>
      </c>
      <c r="AF20" s="46">
        <f>$Y20*SUM(Fasering!$D$5:$D$10)</f>
        <v>20.544493853478905</v>
      </c>
      <c r="AG20" s="76">
        <f>$Y20*SUM(Fasering!$D$5:$D$11)</f>
        <v>24.123277666666663</v>
      </c>
      <c r="AH20" s="5">
        <f>($AK$3+(I20+R20)*12*7.57%)*SUM(Fasering!$D$5)</f>
        <v>0</v>
      </c>
      <c r="AI20" s="9">
        <f>($AK$3+(J20+S20)*12*7.57%)*SUM(Fasering!$D$5:$D$6)</f>
        <v>469.9725728614028</v>
      </c>
      <c r="AJ20" s="9">
        <f>($AK$3+(K20+T20)*12*7.57%)*SUM(Fasering!$D$5:$D$7)</f>
        <v>769.8703698147558</v>
      </c>
      <c r="AK20" s="9">
        <f>($AK$3+(L20+U20)*12*7.57%)*SUM(Fasering!$D$5:$D$8)</f>
        <v>1091.8219655192904</v>
      </c>
      <c r="AL20" s="9">
        <f>($AK$3+(M20+V20)*12*7.57%)*SUM(Fasering!$D$5:$D$9)</f>
        <v>1435.8273599750071</v>
      </c>
      <c r="AM20" s="9">
        <f>($AK$3+(N20+W20)*12*7.57%)*SUM(Fasering!$D$5:$D$10)</f>
        <v>1801.0389148780723</v>
      </c>
      <c r="AN20" s="87">
        <f>($AK$3+(O20+X20)*12*7.57%)*SUM(Fasering!$D$5:$D$11)</f>
        <v>2189.1023296337999</v>
      </c>
      <c r="AO20" s="5">
        <f>($AK$3+(I20+AA20)*12*7.57%)*SUM(Fasering!$D$5)</f>
        <v>0</v>
      </c>
      <c r="AP20" s="9">
        <f>($AK$3+(J20+AB20)*12*7.57%)*SUM(Fasering!$D$5:$D$6)</f>
        <v>468.50760027788397</v>
      </c>
      <c r="AQ20" s="9">
        <f>($AK$3+(K20+AC20)*12*7.57%)*SUM(Fasering!$D$5:$D$7)</f>
        <v>766.24203397027634</v>
      </c>
      <c r="AR20" s="9">
        <f>($AK$3+(L20+AD20)*12*7.57%)*SUM(Fasering!$D$5:$D$8)</f>
        <v>1085.0657209398905</v>
      </c>
      <c r="AS20" s="9">
        <f>($AK$3+(M20+AE20)*12*7.57%)*SUM(Fasering!$D$5:$D$9)</f>
        <v>1424.9786611867264</v>
      </c>
      <c r="AT20" s="9">
        <f>($AK$3+(N20+AF20)*12*7.57%)*SUM(Fasering!$D$5:$D$10)</f>
        <v>1785.145666320155</v>
      </c>
      <c r="AU20" s="87">
        <f>($AK$3+(O20+AG20)*12*7.57%)*SUM(Fasering!$D$5:$D$11)</f>
        <v>2167.1897042288001</v>
      </c>
    </row>
    <row r="21" spans="1:47" x14ac:dyDescent="0.3">
      <c r="A21" s="33">
        <f t="shared" si="7"/>
        <v>11</v>
      </c>
      <c r="B21" s="126">
        <v>21006.86</v>
      </c>
      <c r="C21" s="127"/>
      <c r="D21" s="126">
        <f t="shared" si="0"/>
        <v>26640.899852000002</v>
      </c>
      <c r="E21" s="128">
        <f t="shared" si="1"/>
        <v>660.41065674431525</v>
      </c>
      <c r="F21" s="126">
        <f t="shared" si="2"/>
        <v>2220.0749876666669</v>
      </c>
      <c r="G21" s="128">
        <f t="shared" si="8"/>
        <v>55.034221395359602</v>
      </c>
      <c r="H21" s="64">
        <f>'L4'!$H$10</f>
        <v>1609.3</v>
      </c>
      <c r="I21" s="64">
        <f>GEW!$E$12+($F21-GEW!$E$12)*SUM(Fasering!$D$5)</f>
        <v>1716.7792493333334</v>
      </c>
      <c r="J21" s="64">
        <f>GEW!$E$12+($F21-GEW!$E$12)*SUM(Fasering!$D$5:$D$6)</f>
        <v>1846.9132538705653</v>
      </c>
      <c r="K21" s="64">
        <f>GEW!$E$12+($F21-GEW!$E$12)*SUM(Fasering!$D$5:$D$7)</f>
        <v>1921.5791706038699</v>
      </c>
      <c r="L21" s="64">
        <f>GEW!$E$12+($F21-GEW!$E$12)*SUM(Fasering!$D$5:$D$8)</f>
        <v>1996.2450873371743</v>
      </c>
      <c r="M21" s="64">
        <f>GEW!$E$12+($F21-GEW!$E$12)*SUM(Fasering!$D$5:$D$9)</f>
        <v>2070.9110040704786</v>
      </c>
      <c r="N21" s="64">
        <f>GEW!$E$12+($F21-GEW!$E$12)*SUM(Fasering!$D$5:$D$10)</f>
        <v>2145.4090709333623</v>
      </c>
      <c r="O21" s="77">
        <f>GEW!$E$12+($F21-GEW!$E$12)*SUM(Fasering!$D$5:$D$11)</f>
        <v>2220.0749876666669</v>
      </c>
      <c r="P21" s="126">
        <f t="shared" si="3"/>
        <v>48.245498499999997</v>
      </c>
      <c r="Q21" s="128">
        <f t="shared" si="4"/>
        <v>1.1959746677607033</v>
      </c>
      <c r="R21" s="46">
        <f>$P21*SUM(Fasering!$D$5)</f>
        <v>0</v>
      </c>
      <c r="S21" s="46">
        <f>$P21*SUM(Fasering!$D$5:$D$6)</f>
        <v>12.474534240029346</v>
      </c>
      <c r="T21" s="46">
        <f>$P21*SUM(Fasering!$D$5:$D$7)</f>
        <v>19.631945080992917</v>
      </c>
      <c r="U21" s="46">
        <f>$P21*SUM(Fasering!$D$5:$D$8)</f>
        <v>26.789355921956485</v>
      </c>
      <c r="V21" s="46">
        <f>$P21*SUM(Fasering!$D$5:$D$9)</f>
        <v>33.946766762920056</v>
      </c>
      <c r="W21" s="46">
        <f>$P21*SUM(Fasering!$D$5:$D$10)</f>
        <v>41.088087659036432</v>
      </c>
      <c r="X21" s="76">
        <f>$P21*SUM(Fasering!$D$5:$D$11)</f>
        <v>48.245498499999997</v>
      </c>
      <c r="Y21" s="126">
        <f t="shared" si="5"/>
        <v>24.123277666666663</v>
      </c>
      <c r="Z21" s="128">
        <f t="shared" si="6"/>
        <v>0.5980004329873565</v>
      </c>
      <c r="AA21" s="75">
        <f>$Y21*SUM(Fasering!$D$5)</f>
        <v>0</v>
      </c>
      <c r="AB21" s="46">
        <f>$Y21*SUM(Fasering!$D$5:$D$6)</f>
        <v>6.2374037493792001</v>
      </c>
      <c r="AC21" s="46">
        <f>$Y21*SUM(Fasering!$D$5:$D$7)</f>
        <v>9.8161875625669595</v>
      </c>
      <c r="AD21" s="46">
        <f>$Y21*SUM(Fasering!$D$5:$D$8)</f>
        <v>13.39497137575472</v>
      </c>
      <c r="AE21" s="46">
        <f>$Y21*SUM(Fasering!$D$5:$D$9)</f>
        <v>16.97375518894248</v>
      </c>
      <c r="AF21" s="46">
        <f>$Y21*SUM(Fasering!$D$5:$D$10)</f>
        <v>20.544493853478905</v>
      </c>
      <c r="AG21" s="76">
        <f>$Y21*SUM(Fasering!$D$5:$D$11)</f>
        <v>24.123277666666663</v>
      </c>
      <c r="AH21" s="5">
        <f>($AK$3+(I21+R21)*12*7.57%)*SUM(Fasering!$D$5)</f>
        <v>0</v>
      </c>
      <c r="AI21" s="9">
        <f>($AK$3+(J21+S21)*12*7.57%)*SUM(Fasering!$D$5:$D$6)</f>
        <v>469.9725728614028</v>
      </c>
      <c r="AJ21" s="9">
        <f>($AK$3+(K21+T21)*12*7.57%)*SUM(Fasering!$D$5:$D$7)</f>
        <v>769.8703698147558</v>
      </c>
      <c r="AK21" s="9">
        <f>($AK$3+(L21+U21)*12*7.57%)*SUM(Fasering!$D$5:$D$8)</f>
        <v>1091.8219655192904</v>
      </c>
      <c r="AL21" s="9">
        <f>($AK$3+(M21+V21)*12*7.57%)*SUM(Fasering!$D$5:$D$9)</f>
        <v>1435.8273599750071</v>
      </c>
      <c r="AM21" s="9">
        <f>($AK$3+(N21+W21)*12*7.57%)*SUM(Fasering!$D$5:$D$10)</f>
        <v>1801.0389148780723</v>
      </c>
      <c r="AN21" s="87">
        <f>($AK$3+(O21+X21)*12*7.57%)*SUM(Fasering!$D$5:$D$11)</f>
        <v>2189.1023296337999</v>
      </c>
      <c r="AO21" s="5">
        <f>($AK$3+(I21+AA21)*12*7.57%)*SUM(Fasering!$D$5)</f>
        <v>0</v>
      </c>
      <c r="AP21" s="9">
        <f>($AK$3+(J21+AB21)*12*7.57%)*SUM(Fasering!$D$5:$D$6)</f>
        <v>468.50760027788397</v>
      </c>
      <c r="AQ21" s="9">
        <f>($AK$3+(K21+AC21)*12*7.57%)*SUM(Fasering!$D$5:$D$7)</f>
        <v>766.24203397027634</v>
      </c>
      <c r="AR21" s="9">
        <f>($AK$3+(L21+AD21)*12*7.57%)*SUM(Fasering!$D$5:$D$8)</f>
        <v>1085.0657209398905</v>
      </c>
      <c r="AS21" s="9">
        <f>($AK$3+(M21+AE21)*12*7.57%)*SUM(Fasering!$D$5:$D$9)</f>
        <v>1424.9786611867264</v>
      </c>
      <c r="AT21" s="9">
        <f>($AK$3+(N21+AF21)*12*7.57%)*SUM(Fasering!$D$5:$D$10)</f>
        <v>1785.145666320155</v>
      </c>
      <c r="AU21" s="87">
        <f>($AK$3+(O21+AG21)*12*7.57%)*SUM(Fasering!$D$5:$D$11)</f>
        <v>2167.1897042288001</v>
      </c>
    </row>
    <row r="22" spans="1:47" x14ac:dyDescent="0.3">
      <c r="A22" s="33">
        <f t="shared" si="7"/>
        <v>12</v>
      </c>
      <c r="B22" s="126">
        <v>21923.82</v>
      </c>
      <c r="C22" s="127"/>
      <c r="D22" s="126">
        <f t="shared" si="0"/>
        <v>27803.788524</v>
      </c>
      <c r="E22" s="128">
        <f t="shared" si="1"/>
        <v>689.23791392641033</v>
      </c>
      <c r="F22" s="126">
        <f t="shared" si="2"/>
        <v>2316.9823769999998</v>
      </c>
      <c r="G22" s="128">
        <f t="shared" si="8"/>
        <v>57.436492827200858</v>
      </c>
      <c r="H22" s="64">
        <f>'L4'!$H$10</f>
        <v>1609.3</v>
      </c>
      <c r="I22" s="64">
        <f>GEW!$E$12+($F22-GEW!$E$12)*SUM(Fasering!$D$5)</f>
        <v>1716.7792493333334</v>
      </c>
      <c r="J22" s="64">
        <f>GEW!$E$12+($F22-GEW!$E$12)*SUM(Fasering!$D$5:$D$6)</f>
        <v>1871.969986289871</v>
      </c>
      <c r="K22" s="64">
        <f>GEW!$E$12+($F22-GEW!$E$12)*SUM(Fasering!$D$5:$D$7)</f>
        <v>1961.0124981574113</v>
      </c>
      <c r="L22" s="64">
        <f>GEW!$E$12+($F22-GEW!$E$12)*SUM(Fasering!$D$5:$D$8)</f>
        <v>2050.0550100249516</v>
      </c>
      <c r="M22" s="64">
        <f>GEW!$E$12+($F22-GEW!$E$12)*SUM(Fasering!$D$5:$D$9)</f>
        <v>2139.0975218924914</v>
      </c>
      <c r="N22" s="64">
        <f>GEW!$E$12+($F22-GEW!$E$12)*SUM(Fasering!$D$5:$D$10)</f>
        <v>2227.9398651324595</v>
      </c>
      <c r="O22" s="77">
        <f>GEW!$E$12+($F22-GEW!$E$12)*SUM(Fasering!$D$5:$D$11)</f>
        <v>2316.9823769999998</v>
      </c>
      <c r="P22" s="126">
        <f t="shared" si="3"/>
        <v>48.245498499999997</v>
      </c>
      <c r="Q22" s="128">
        <f t="shared" si="4"/>
        <v>1.1959746677607033</v>
      </c>
      <c r="R22" s="46">
        <f>$P22*SUM(Fasering!$D$5)</f>
        <v>0</v>
      </c>
      <c r="S22" s="46">
        <f>$P22*SUM(Fasering!$D$5:$D$6)</f>
        <v>12.474534240029346</v>
      </c>
      <c r="T22" s="46">
        <f>$P22*SUM(Fasering!$D$5:$D$7)</f>
        <v>19.631945080992917</v>
      </c>
      <c r="U22" s="46">
        <f>$P22*SUM(Fasering!$D$5:$D$8)</f>
        <v>26.789355921956485</v>
      </c>
      <c r="V22" s="46">
        <f>$P22*SUM(Fasering!$D$5:$D$9)</f>
        <v>33.946766762920056</v>
      </c>
      <c r="W22" s="46">
        <f>$P22*SUM(Fasering!$D$5:$D$10)</f>
        <v>41.088087659036432</v>
      </c>
      <c r="X22" s="76">
        <f>$P22*SUM(Fasering!$D$5:$D$11)</f>
        <v>48.245498499999997</v>
      </c>
      <c r="Y22" s="126">
        <f t="shared" si="5"/>
        <v>24.123277666666663</v>
      </c>
      <c r="Z22" s="128">
        <f t="shared" si="6"/>
        <v>0.5980004329873565</v>
      </c>
      <c r="AA22" s="75">
        <f>$Y22*SUM(Fasering!$D$5)</f>
        <v>0</v>
      </c>
      <c r="AB22" s="46">
        <f>$Y22*SUM(Fasering!$D$5:$D$6)</f>
        <v>6.2374037493792001</v>
      </c>
      <c r="AC22" s="46">
        <f>$Y22*SUM(Fasering!$D$5:$D$7)</f>
        <v>9.8161875625669595</v>
      </c>
      <c r="AD22" s="46">
        <f>$Y22*SUM(Fasering!$D$5:$D$8)</f>
        <v>13.39497137575472</v>
      </c>
      <c r="AE22" s="46">
        <f>$Y22*SUM(Fasering!$D$5:$D$9)</f>
        <v>16.97375518894248</v>
      </c>
      <c r="AF22" s="46">
        <f>$Y22*SUM(Fasering!$D$5:$D$10)</f>
        <v>20.544493853478905</v>
      </c>
      <c r="AG22" s="76">
        <f>$Y22*SUM(Fasering!$D$5:$D$11)</f>
        <v>24.123277666666663</v>
      </c>
      <c r="AH22" s="5">
        <f>($AK$3+(I22+R22)*12*7.57%)*SUM(Fasering!$D$5)</f>
        <v>0</v>
      </c>
      <c r="AI22" s="9">
        <f>($AK$3+(J22+S22)*12*7.57%)*SUM(Fasering!$D$5:$D$6)</f>
        <v>475.85787958728855</v>
      </c>
      <c r="AJ22" s="9">
        <f>($AK$3+(K22+T22)*12*7.57%)*SUM(Fasering!$D$5:$D$7)</f>
        <v>784.44666263383044</v>
      </c>
      <c r="AK22" s="9">
        <f>($AK$3+(L22+U22)*12*7.57%)*SUM(Fasering!$D$5:$D$8)</f>
        <v>1118.964160610316</v>
      </c>
      <c r="AL22" s="9">
        <f>($AK$3+(M22+V22)*12*7.57%)*SUM(Fasering!$D$5:$D$9)</f>
        <v>1479.4103735167448</v>
      </c>
      <c r="AM22" s="9">
        <f>($AK$3+(N22+W22)*12*7.57%)*SUM(Fasering!$D$5:$D$10)</f>
        <v>1864.8876473979733</v>
      </c>
      <c r="AN22" s="87">
        <f>($AK$3+(O22+X22)*12*7.57%)*SUM(Fasering!$D$5:$D$11)</f>
        <v>2277.1330021041999</v>
      </c>
      <c r="AO22" s="5">
        <f>($AK$3+(I22+AA22)*12*7.57%)*SUM(Fasering!$D$5)</f>
        <v>0</v>
      </c>
      <c r="AP22" s="9">
        <f>($AK$3+(J22+AB22)*12*7.57%)*SUM(Fasering!$D$5:$D$6)</f>
        <v>474.39290700376972</v>
      </c>
      <c r="AQ22" s="9">
        <f>($AK$3+(K22+AC22)*12*7.57%)*SUM(Fasering!$D$5:$D$7)</f>
        <v>780.81832678935109</v>
      </c>
      <c r="AR22" s="9">
        <f>($AK$3+(L22+AD22)*12*7.57%)*SUM(Fasering!$D$5:$D$8)</f>
        <v>1112.2079160309158</v>
      </c>
      <c r="AS22" s="9">
        <f>($AK$3+(M22+AE22)*12*7.57%)*SUM(Fasering!$D$5:$D$9)</f>
        <v>1468.5616747284646</v>
      </c>
      <c r="AT22" s="9">
        <f>($AK$3+(N22+AF22)*12*7.57%)*SUM(Fasering!$D$5:$D$10)</f>
        <v>1848.9943988400566</v>
      </c>
      <c r="AU22" s="87">
        <f>($AK$3+(O22+AG22)*12*7.57%)*SUM(Fasering!$D$5:$D$11)</f>
        <v>2255.2203766991997</v>
      </c>
    </row>
    <row r="23" spans="1:47" x14ac:dyDescent="0.3">
      <c r="A23" s="33">
        <f t="shared" si="7"/>
        <v>13</v>
      </c>
      <c r="B23" s="126">
        <v>21923.82</v>
      </c>
      <c r="C23" s="127"/>
      <c r="D23" s="126">
        <f t="shared" si="0"/>
        <v>27803.788524</v>
      </c>
      <c r="E23" s="128">
        <f t="shared" si="1"/>
        <v>689.23791392641033</v>
      </c>
      <c r="F23" s="126">
        <f t="shared" si="2"/>
        <v>2316.9823769999998</v>
      </c>
      <c r="G23" s="128">
        <f t="shared" si="8"/>
        <v>57.436492827200858</v>
      </c>
      <c r="H23" s="64">
        <f>'L4'!$H$10</f>
        <v>1609.3</v>
      </c>
      <c r="I23" s="64">
        <f>GEW!$E$12+($F23-GEW!$E$12)*SUM(Fasering!$D$5)</f>
        <v>1716.7792493333334</v>
      </c>
      <c r="J23" s="64">
        <f>GEW!$E$12+($F23-GEW!$E$12)*SUM(Fasering!$D$5:$D$6)</f>
        <v>1871.969986289871</v>
      </c>
      <c r="K23" s="64">
        <f>GEW!$E$12+($F23-GEW!$E$12)*SUM(Fasering!$D$5:$D$7)</f>
        <v>1961.0124981574113</v>
      </c>
      <c r="L23" s="64">
        <f>GEW!$E$12+($F23-GEW!$E$12)*SUM(Fasering!$D$5:$D$8)</f>
        <v>2050.0550100249516</v>
      </c>
      <c r="M23" s="64">
        <f>GEW!$E$12+($F23-GEW!$E$12)*SUM(Fasering!$D$5:$D$9)</f>
        <v>2139.0975218924914</v>
      </c>
      <c r="N23" s="64">
        <f>GEW!$E$12+($F23-GEW!$E$12)*SUM(Fasering!$D$5:$D$10)</f>
        <v>2227.9398651324595</v>
      </c>
      <c r="O23" s="77">
        <f>GEW!$E$12+($F23-GEW!$E$12)*SUM(Fasering!$D$5:$D$11)</f>
        <v>2316.9823769999998</v>
      </c>
      <c r="P23" s="126">
        <f t="shared" si="3"/>
        <v>48.245498499999997</v>
      </c>
      <c r="Q23" s="128">
        <f t="shared" si="4"/>
        <v>1.1959746677607033</v>
      </c>
      <c r="R23" s="46">
        <f>$P23*SUM(Fasering!$D$5)</f>
        <v>0</v>
      </c>
      <c r="S23" s="46">
        <f>$P23*SUM(Fasering!$D$5:$D$6)</f>
        <v>12.474534240029346</v>
      </c>
      <c r="T23" s="46">
        <f>$P23*SUM(Fasering!$D$5:$D$7)</f>
        <v>19.631945080992917</v>
      </c>
      <c r="U23" s="46">
        <f>$P23*SUM(Fasering!$D$5:$D$8)</f>
        <v>26.789355921956485</v>
      </c>
      <c r="V23" s="46">
        <f>$P23*SUM(Fasering!$D$5:$D$9)</f>
        <v>33.946766762920056</v>
      </c>
      <c r="W23" s="46">
        <f>$P23*SUM(Fasering!$D$5:$D$10)</f>
        <v>41.088087659036432</v>
      </c>
      <c r="X23" s="76">
        <f>$P23*SUM(Fasering!$D$5:$D$11)</f>
        <v>48.245498499999997</v>
      </c>
      <c r="Y23" s="126">
        <f t="shared" si="5"/>
        <v>24.123277666666663</v>
      </c>
      <c r="Z23" s="128">
        <f t="shared" si="6"/>
        <v>0.5980004329873565</v>
      </c>
      <c r="AA23" s="75">
        <f>$Y23*SUM(Fasering!$D$5)</f>
        <v>0</v>
      </c>
      <c r="AB23" s="46">
        <f>$Y23*SUM(Fasering!$D$5:$D$6)</f>
        <v>6.2374037493792001</v>
      </c>
      <c r="AC23" s="46">
        <f>$Y23*SUM(Fasering!$D$5:$D$7)</f>
        <v>9.8161875625669595</v>
      </c>
      <c r="AD23" s="46">
        <f>$Y23*SUM(Fasering!$D$5:$D$8)</f>
        <v>13.39497137575472</v>
      </c>
      <c r="AE23" s="46">
        <f>$Y23*SUM(Fasering!$D$5:$D$9)</f>
        <v>16.97375518894248</v>
      </c>
      <c r="AF23" s="46">
        <f>$Y23*SUM(Fasering!$D$5:$D$10)</f>
        <v>20.544493853478905</v>
      </c>
      <c r="AG23" s="76">
        <f>$Y23*SUM(Fasering!$D$5:$D$11)</f>
        <v>24.123277666666663</v>
      </c>
      <c r="AH23" s="5">
        <f>($AK$3+(I23+R23)*12*7.57%)*SUM(Fasering!$D$5)</f>
        <v>0</v>
      </c>
      <c r="AI23" s="9">
        <f>($AK$3+(J23+S23)*12*7.57%)*SUM(Fasering!$D$5:$D$6)</f>
        <v>475.85787958728855</v>
      </c>
      <c r="AJ23" s="9">
        <f>($AK$3+(K23+T23)*12*7.57%)*SUM(Fasering!$D$5:$D$7)</f>
        <v>784.44666263383044</v>
      </c>
      <c r="AK23" s="9">
        <f>($AK$3+(L23+U23)*12*7.57%)*SUM(Fasering!$D$5:$D$8)</f>
        <v>1118.964160610316</v>
      </c>
      <c r="AL23" s="9">
        <f>($AK$3+(M23+V23)*12*7.57%)*SUM(Fasering!$D$5:$D$9)</f>
        <v>1479.4103735167448</v>
      </c>
      <c r="AM23" s="9">
        <f>($AK$3+(N23+W23)*12*7.57%)*SUM(Fasering!$D$5:$D$10)</f>
        <v>1864.8876473979733</v>
      </c>
      <c r="AN23" s="87">
        <f>($AK$3+(O23+X23)*12*7.57%)*SUM(Fasering!$D$5:$D$11)</f>
        <v>2277.1330021041999</v>
      </c>
      <c r="AO23" s="5">
        <f>($AK$3+(I23+AA23)*12*7.57%)*SUM(Fasering!$D$5)</f>
        <v>0</v>
      </c>
      <c r="AP23" s="9">
        <f>($AK$3+(J23+AB23)*12*7.57%)*SUM(Fasering!$D$5:$D$6)</f>
        <v>474.39290700376972</v>
      </c>
      <c r="AQ23" s="9">
        <f>($AK$3+(K23+AC23)*12*7.57%)*SUM(Fasering!$D$5:$D$7)</f>
        <v>780.81832678935109</v>
      </c>
      <c r="AR23" s="9">
        <f>($AK$3+(L23+AD23)*12*7.57%)*SUM(Fasering!$D$5:$D$8)</f>
        <v>1112.2079160309158</v>
      </c>
      <c r="AS23" s="9">
        <f>($AK$3+(M23+AE23)*12*7.57%)*SUM(Fasering!$D$5:$D$9)</f>
        <v>1468.5616747284646</v>
      </c>
      <c r="AT23" s="9">
        <f>($AK$3+(N23+AF23)*12*7.57%)*SUM(Fasering!$D$5:$D$10)</f>
        <v>1848.9943988400566</v>
      </c>
      <c r="AU23" s="87">
        <f>($AK$3+(O23+AG23)*12*7.57%)*SUM(Fasering!$D$5:$D$11)</f>
        <v>2255.2203766991997</v>
      </c>
    </row>
    <row r="24" spans="1:47" x14ac:dyDescent="0.3">
      <c r="A24" s="33">
        <f t="shared" si="7"/>
        <v>14</v>
      </c>
      <c r="B24" s="126">
        <v>22840.81</v>
      </c>
      <c r="C24" s="127"/>
      <c r="D24" s="126">
        <f t="shared" si="0"/>
        <v>28966.715242000002</v>
      </c>
      <c r="E24" s="128">
        <f t="shared" si="1"/>
        <v>718.06611424420987</v>
      </c>
      <c r="F24" s="126">
        <f t="shared" si="2"/>
        <v>2413.8929368333334</v>
      </c>
      <c r="G24" s="128">
        <f t="shared" si="8"/>
        <v>59.838842853684156</v>
      </c>
      <c r="H24" s="64">
        <f>'L4'!$H$10</f>
        <v>1609.3</v>
      </c>
      <c r="I24" s="64">
        <f>GEW!$E$12+($F24-GEW!$E$12)*SUM(Fasering!$D$5)</f>
        <v>1716.7792493333334</v>
      </c>
      <c r="J24" s="64">
        <f>GEW!$E$12+($F24-GEW!$E$12)*SUM(Fasering!$D$5:$D$6)</f>
        <v>1897.0275384853642</v>
      </c>
      <c r="K24" s="64">
        <f>GEW!$E$12+($F24-GEW!$E$12)*SUM(Fasering!$D$5:$D$7)</f>
        <v>2000.447115843376</v>
      </c>
      <c r="L24" s="64">
        <f>GEW!$E$12+($F24-GEW!$E$12)*SUM(Fasering!$D$5:$D$8)</f>
        <v>2103.8666932013875</v>
      </c>
      <c r="M24" s="64">
        <f>GEW!$E$12+($F24-GEW!$E$12)*SUM(Fasering!$D$5:$D$9)</f>
        <v>2207.2862705593993</v>
      </c>
      <c r="N24" s="64">
        <f>GEW!$E$12+($F24-GEW!$E$12)*SUM(Fasering!$D$5:$D$10)</f>
        <v>2310.4733594753216</v>
      </c>
      <c r="O24" s="77">
        <f>GEW!$E$12+($F24-GEW!$E$12)*SUM(Fasering!$D$5:$D$11)</f>
        <v>2413.8929368333334</v>
      </c>
      <c r="P24" s="126">
        <f t="shared" si="3"/>
        <v>29.096735333333303</v>
      </c>
      <c r="Q24" s="128">
        <f t="shared" si="4"/>
        <v>0.72128922811740492</v>
      </c>
      <c r="R24" s="46">
        <f>$P24*SUM(Fasering!$D$5)</f>
        <v>0</v>
      </c>
      <c r="S24" s="46">
        <f>$P24*SUM(Fasering!$D$5:$D$6)</f>
        <v>7.5233593283057907</v>
      </c>
      <c r="T24" s="46">
        <f>$P24*SUM(Fasering!$D$5:$D$7)</f>
        <v>11.839975290133763</v>
      </c>
      <c r="U24" s="46">
        <f>$P24*SUM(Fasering!$D$5:$D$8)</f>
        <v>16.156591251961736</v>
      </c>
      <c r="V24" s="46">
        <f>$P24*SUM(Fasering!$D$5:$D$9)</f>
        <v>20.47320721378971</v>
      </c>
      <c r="W24" s="46">
        <f>$P24*SUM(Fasering!$D$5:$D$10)</f>
        <v>24.780119371505332</v>
      </c>
      <c r="X24" s="76">
        <f>$P24*SUM(Fasering!$D$5:$D$11)</f>
        <v>29.096735333333303</v>
      </c>
      <c r="Y24" s="126">
        <f t="shared" si="5"/>
        <v>4.9745144999999695</v>
      </c>
      <c r="Z24" s="128">
        <f t="shared" si="6"/>
        <v>0.1233149933440581</v>
      </c>
      <c r="AA24" s="75">
        <f>$Y24*SUM(Fasering!$D$5)</f>
        <v>0</v>
      </c>
      <c r="AB24" s="46">
        <f>$Y24*SUM(Fasering!$D$5:$D$6)</f>
        <v>1.2862288376556434</v>
      </c>
      <c r="AC24" s="46">
        <f>$Y24*SUM(Fasering!$D$5:$D$7)</f>
        <v>2.0242177717078071</v>
      </c>
      <c r="AD24" s="46">
        <f>$Y24*SUM(Fasering!$D$5:$D$8)</f>
        <v>2.7622067057599704</v>
      </c>
      <c r="AE24" s="46">
        <f>$Y24*SUM(Fasering!$D$5:$D$9)</f>
        <v>3.5001956398121341</v>
      </c>
      <c r="AF24" s="46">
        <f>$Y24*SUM(Fasering!$D$5:$D$10)</f>
        <v>4.2365255659478063</v>
      </c>
      <c r="AG24" s="76">
        <f>$Y24*SUM(Fasering!$D$5:$D$11)</f>
        <v>4.9745144999999695</v>
      </c>
      <c r="AH24" s="5">
        <f>($AK$3+(I24+R24)*12*7.57%)*SUM(Fasering!$D$5)</f>
        <v>0</v>
      </c>
      <c r="AI24" s="9">
        <f>($AK$3+(J24+S24)*12*7.57%)*SUM(Fasering!$D$5:$D$6)</f>
        <v>480.58045057065408</v>
      </c>
      <c r="AJ24" s="9">
        <f>($AK$3+(K24+T24)*12*7.57%)*SUM(Fasering!$D$5:$D$7)</f>
        <v>796.14317748319706</v>
      </c>
      <c r="AK24" s="9">
        <f>($AK$3+(L24+U24)*12*7.57%)*SUM(Fasering!$D$5:$D$8)</f>
        <v>1140.7439843190673</v>
      </c>
      <c r="AL24" s="9">
        <f>($AK$3+(M24+V24)*12*7.57%)*SUM(Fasering!$D$5:$D$9)</f>
        <v>1514.3828710782643</v>
      </c>
      <c r="AM24" s="9">
        <f>($AK$3+(N24+W24)*12*7.57%)*SUM(Fasering!$D$5:$D$10)</f>
        <v>1916.12204953999</v>
      </c>
      <c r="AN24" s="87">
        <f>($AK$3+(O24+X24)*12*7.57%)*SUM(Fasering!$D$5:$D$11)</f>
        <v>2347.7718181962005</v>
      </c>
      <c r="AO24" s="5">
        <f>($AK$3+(I24+AA24)*12*7.57%)*SUM(Fasering!$D$5)</f>
        <v>0</v>
      </c>
      <c r="AP24" s="9">
        <f>($AK$3+(J24+AB24)*12*7.57%)*SUM(Fasering!$D$5:$D$6)</f>
        <v>479.11547798713525</v>
      </c>
      <c r="AQ24" s="9">
        <f>($AK$3+(K24+AC24)*12*7.57%)*SUM(Fasering!$D$5:$D$7)</f>
        <v>792.51484163871771</v>
      </c>
      <c r="AR24" s="9">
        <f>($AK$3+(L24+AD24)*12*7.57%)*SUM(Fasering!$D$5:$D$8)</f>
        <v>1133.9877397396672</v>
      </c>
      <c r="AS24" s="9">
        <f>($AK$3+(M24+AE24)*12*7.57%)*SUM(Fasering!$D$5:$D$9)</f>
        <v>1503.5341722899836</v>
      </c>
      <c r="AT24" s="9">
        <f>($AK$3+(N24+AF24)*12*7.57%)*SUM(Fasering!$D$5:$D$10)</f>
        <v>1900.2288009820732</v>
      </c>
      <c r="AU24" s="87">
        <f>($AK$3+(O24+AG24)*12*7.57%)*SUM(Fasering!$D$5:$D$11)</f>
        <v>2325.8591927912003</v>
      </c>
    </row>
    <row r="25" spans="1:47" x14ac:dyDescent="0.3">
      <c r="A25" s="33">
        <f t="shared" si="7"/>
        <v>15</v>
      </c>
      <c r="B25" s="126">
        <v>22840.81</v>
      </c>
      <c r="C25" s="127"/>
      <c r="D25" s="126">
        <f t="shared" si="0"/>
        <v>28966.715242000002</v>
      </c>
      <c r="E25" s="128">
        <f t="shared" si="1"/>
        <v>718.06611424420987</v>
      </c>
      <c r="F25" s="126">
        <f t="shared" si="2"/>
        <v>2413.8929368333334</v>
      </c>
      <c r="G25" s="128">
        <f t="shared" si="8"/>
        <v>59.838842853684156</v>
      </c>
      <c r="H25" s="64">
        <f>'L4'!$H$10</f>
        <v>1609.3</v>
      </c>
      <c r="I25" s="64">
        <f>GEW!$E$12+($F25-GEW!$E$12)*SUM(Fasering!$D$5)</f>
        <v>1716.7792493333334</v>
      </c>
      <c r="J25" s="64">
        <f>GEW!$E$12+($F25-GEW!$E$12)*SUM(Fasering!$D$5:$D$6)</f>
        <v>1897.0275384853642</v>
      </c>
      <c r="K25" s="64">
        <f>GEW!$E$12+($F25-GEW!$E$12)*SUM(Fasering!$D$5:$D$7)</f>
        <v>2000.447115843376</v>
      </c>
      <c r="L25" s="64">
        <f>GEW!$E$12+($F25-GEW!$E$12)*SUM(Fasering!$D$5:$D$8)</f>
        <v>2103.8666932013875</v>
      </c>
      <c r="M25" s="64">
        <f>GEW!$E$12+($F25-GEW!$E$12)*SUM(Fasering!$D$5:$D$9)</f>
        <v>2207.2862705593993</v>
      </c>
      <c r="N25" s="64">
        <f>GEW!$E$12+($F25-GEW!$E$12)*SUM(Fasering!$D$5:$D$10)</f>
        <v>2310.4733594753216</v>
      </c>
      <c r="O25" s="77">
        <f>GEW!$E$12+($F25-GEW!$E$12)*SUM(Fasering!$D$5:$D$11)</f>
        <v>2413.8929368333334</v>
      </c>
      <c r="P25" s="126">
        <f t="shared" si="3"/>
        <v>29.096735333333303</v>
      </c>
      <c r="Q25" s="128">
        <f t="shared" si="4"/>
        <v>0.72128922811740492</v>
      </c>
      <c r="R25" s="46">
        <f>$P25*SUM(Fasering!$D$5)</f>
        <v>0</v>
      </c>
      <c r="S25" s="46">
        <f>$P25*SUM(Fasering!$D$5:$D$6)</f>
        <v>7.5233593283057907</v>
      </c>
      <c r="T25" s="46">
        <f>$P25*SUM(Fasering!$D$5:$D$7)</f>
        <v>11.839975290133763</v>
      </c>
      <c r="U25" s="46">
        <f>$P25*SUM(Fasering!$D$5:$D$8)</f>
        <v>16.156591251961736</v>
      </c>
      <c r="V25" s="46">
        <f>$P25*SUM(Fasering!$D$5:$D$9)</f>
        <v>20.47320721378971</v>
      </c>
      <c r="W25" s="46">
        <f>$P25*SUM(Fasering!$D$5:$D$10)</f>
        <v>24.780119371505332</v>
      </c>
      <c r="X25" s="76">
        <f>$P25*SUM(Fasering!$D$5:$D$11)</f>
        <v>29.096735333333303</v>
      </c>
      <c r="Y25" s="126">
        <f t="shared" si="5"/>
        <v>4.9745144999999695</v>
      </c>
      <c r="Z25" s="128">
        <f t="shared" si="6"/>
        <v>0.1233149933440581</v>
      </c>
      <c r="AA25" s="75">
        <f>$Y25*SUM(Fasering!$D$5)</f>
        <v>0</v>
      </c>
      <c r="AB25" s="46">
        <f>$Y25*SUM(Fasering!$D$5:$D$6)</f>
        <v>1.2862288376556434</v>
      </c>
      <c r="AC25" s="46">
        <f>$Y25*SUM(Fasering!$D$5:$D$7)</f>
        <v>2.0242177717078071</v>
      </c>
      <c r="AD25" s="46">
        <f>$Y25*SUM(Fasering!$D$5:$D$8)</f>
        <v>2.7622067057599704</v>
      </c>
      <c r="AE25" s="46">
        <f>$Y25*SUM(Fasering!$D$5:$D$9)</f>
        <v>3.5001956398121341</v>
      </c>
      <c r="AF25" s="46">
        <f>$Y25*SUM(Fasering!$D$5:$D$10)</f>
        <v>4.2365255659478063</v>
      </c>
      <c r="AG25" s="76">
        <f>$Y25*SUM(Fasering!$D$5:$D$11)</f>
        <v>4.9745144999999695</v>
      </c>
      <c r="AH25" s="5">
        <f>($AK$3+(I25+R25)*12*7.57%)*SUM(Fasering!$D$5)</f>
        <v>0</v>
      </c>
      <c r="AI25" s="9">
        <f>($AK$3+(J25+S25)*12*7.57%)*SUM(Fasering!$D$5:$D$6)</f>
        <v>480.58045057065408</v>
      </c>
      <c r="AJ25" s="9">
        <f>($AK$3+(K25+T25)*12*7.57%)*SUM(Fasering!$D$5:$D$7)</f>
        <v>796.14317748319706</v>
      </c>
      <c r="AK25" s="9">
        <f>($AK$3+(L25+U25)*12*7.57%)*SUM(Fasering!$D$5:$D$8)</f>
        <v>1140.7439843190673</v>
      </c>
      <c r="AL25" s="9">
        <f>($AK$3+(M25+V25)*12*7.57%)*SUM(Fasering!$D$5:$D$9)</f>
        <v>1514.3828710782643</v>
      </c>
      <c r="AM25" s="9">
        <f>($AK$3+(N25+W25)*12*7.57%)*SUM(Fasering!$D$5:$D$10)</f>
        <v>1916.12204953999</v>
      </c>
      <c r="AN25" s="87">
        <f>($AK$3+(O25+X25)*12*7.57%)*SUM(Fasering!$D$5:$D$11)</f>
        <v>2347.7718181962005</v>
      </c>
      <c r="AO25" s="5">
        <f>($AK$3+(I25+AA25)*12*7.57%)*SUM(Fasering!$D$5)</f>
        <v>0</v>
      </c>
      <c r="AP25" s="9">
        <f>($AK$3+(J25+AB25)*12*7.57%)*SUM(Fasering!$D$5:$D$6)</f>
        <v>479.11547798713525</v>
      </c>
      <c r="AQ25" s="9">
        <f>($AK$3+(K25+AC25)*12*7.57%)*SUM(Fasering!$D$5:$D$7)</f>
        <v>792.51484163871771</v>
      </c>
      <c r="AR25" s="9">
        <f>($AK$3+(L25+AD25)*12*7.57%)*SUM(Fasering!$D$5:$D$8)</f>
        <v>1133.9877397396672</v>
      </c>
      <c r="AS25" s="9">
        <f>($AK$3+(M25+AE25)*12*7.57%)*SUM(Fasering!$D$5:$D$9)</f>
        <v>1503.5341722899836</v>
      </c>
      <c r="AT25" s="9">
        <f>($AK$3+(N25+AF25)*12*7.57%)*SUM(Fasering!$D$5:$D$10)</f>
        <v>1900.2288009820732</v>
      </c>
      <c r="AU25" s="87">
        <f>($AK$3+(O25+AG25)*12*7.57%)*SUM(Fasering!$D$5:$D$11)</f>
        <v>2325.8591927912003</v>
      </c>
    </row>
    <row r="26" spans="1:47" x14ac:dyDescent="0.3">
      <c r="A26" s="33">
        <f t="shared" si="7"/>
        <v>16</v>
      </c>
      <c r="B26" s="126">
        <v>23757.8</v>
      </c>
      <c r="C26" s="127"/>
      <c r="D26" s="126">
        <f t="shared" si="0"/>
        <v>30129.641959999997</v>
      </c>
      <c r="E26" s="128">
        <f t="shared" si="1"/>
        <v>746.8943145620093</v>
      </c>
      <c r="F26" s="126">
        <f t="shared" si="2"/>
        <v>2510.8034966666664</v>
      </c>
      <c r="G26" s="128">
        <f t="shared" si="8"/>
        <v>62.241192880167439</v>
      </c>
      <c r="H26" s="64">
        <f>'L4'!$H$10</f>
        <v>1609.3</v>
      </c>
      <c r="I26" s="64">
        <f>GEW!$E$12+($F26-GEW!$E$12)*SUM(Fasering!$D$5)</f>
        <v>1716.7792493333334</v>
      </c>
      <c r="J26" s="64">
        <f>GEW!$E$12+($F26-GEW!$E$12)*SUM(Fasering!$D$5:$D$6)</f>
        <v>1922.0850906808571</v>
      </c>
      <c r="K26" s="64">
        <f>GEW!$E$12+($F26-GEW!$E$12)*SUM(Fasering!$D$5:$D$7)</f>
        <v>2039.8817335293404</v>
      </c>
      <c r="L26" s="64">
        <f>GEW!$E$12+($F26-GEW!$E$12)*SUM(Fasering!$D$5:$D$8)</f>
        <v>2157.678376377824</v>
      </c>
      <c r="M26" s="64">
        <f>GEW!$E$12+($F26-GEW!$E$12)*SUM(Fasering!$D$5:$D$9)</f>
        <v>2275.4750192263073</v>
      </c>
      <c r="N26" s="64">
        <f>GEW!$E$12+($F26-GEW!$E$12)*SUM(Fasering!$D$5:$D$10)</f>
        <v>2393.0068538181831</v>
      </c>
      <c r="O26" s="77">
        <f>GEW!$E$12+($F26-GEW!$E$12)*SUM(Fasering!$D$5:$D$11)</f>
        <v>2510.8034966666664</v>
      </c>
      <c r="P26" s="126">
        <f t="shared" si="3"/>
        <v>0</v>
      </c>
      <c r="Q26" s="128">
        <f t="shared" si="4"/>
        <v>0</v>
      </c>
      <c r="R26" s="46">
        <f>$P26*SUM(Fasering!$D$5)</f>
        <v>0</v>
      </c>
      <c r="S26" s="46">
        <f>$P26*SUM(Fasering!$D$5:$D$6)</f>
        <v>0</v>
      </c>
      <c r="T26" s="46">
        <f>$P26*SUM(Fasering!$D$5:$D$7)</f>
        <v>0</v>
      </c>
      <c r="U26" s="46">
        <f>$P26*SUM(Fasering!$D$5:$D$8)</f>
        <v>0</v>
      </c>
      <c r="V26" s="46">
        <f>$P26*SUM(Fasering!$D$5:$D$9)</f>
        <v>0</v>
      </c>
      <c r="W26" s="46">
        <f>$P26*SUM(Fasering!$D$5:$D$10)</f>
        <v>0</v>
      </c>
      <c r="X26" s="76">
        <f>$P26*SUM(Fasering!$D$5:$D$11)</f>
        <v>0</v>
      </c>
      <c r="Y26" s="126">
        <f t="shared" si="5"/>
        <v>0</v>
      </c>
      <c r="Z26" s="128">
        <f t="shared" si="6"/>
        <v>0</v>
      </c>
      <c r="AA26" s="75">
        <f>$Y26*SUM(Fasering!$D$5)</f>
        <v>0</v>
      </c>
      <c r="AB26" s="46">
        <f>$Y26*SUM(Fasering!$D$5:$D$6)</f>
        <v>0</v>
      </c>
      <c r="AC26" s="46">
        <f>$Y26*SUM(Fasering!$D$5:$D$7)</f>
        <v>0</v>
      </c>
      <c r="AD26" s="46">
        <f>$Y26*SUM(Fasering!$D$5:$D$8)</f>
        <v>0</v>
      </c>
      <c r="AE26" s="46">
        <f>$Y26*SUM(Fasering!$D$5:$D$9)</f>
        <v>0</v>
      </c>
      <c r="AF26" s="46">
        <f>$Y26*SUM(Fasering!$D$5:$D$10)</f>
        <v>0</v>
      </c>
      <c r="AG26" s="76">
        <f>$Y26*SUM(Fasering!$D$5:$D$11)</f>
        <v>0</v>
      </c>
      <c r="AH26" s="5">
        <f>($AK$3+(I26+R26)*12*7.57%)*SUM(Fasering!$D$5)</f>
        <v>0</v>
      </c>
      <c r="AI26" s="9">
        <f>($AK$3+(J26+S26)*12*7.57%)*SUM(Fasering!$D$5:$D$6)</f>
        <v>484.69886878606042</v>
      </c>
      <c r="AJ26" s="9">
        <f>($AK$3+(K26+T26)*12*7.57%)*SUM(Fasering!$D$5:$D$7)</f>
        <v>806.34337139919739</v>
      </c>
      <c r="AK26" s="9">
        <f>($AK$3+(L26+U26)*12*7.57%)*SUM(Fasering!$D$5:$D$8)</f>
        <v>1159.7375416433326</v>
      </c>
      <c r="AL26" s="9">
        <f>($AK$3+(M26+V26)*12*7.57%)*SUM(Fasering!$D$5:$D$9)</f>
        <v>1544.8813795184658</v>
      </c>
      <c r="AM26" s="9">
        <f>($AK$3+(N26+W26)*12*7.57%)*SUM(Fasering!$D$5:$D$10)</f>
        <v>1960.8020968659857</v>
      </c>
      <c r="AN26" s="87">
        <f>($AK$3+(O26+X26)*12*7.57%)*SUM(Fasering!$D$5:$D$11)</f>
        <v>2409.3738963719998</v>
      </c>
      <c r="AO26" s="5">
        <f>($AK$3+(I26+AA26)*12*7.57%)*SUM(Fasering!$D$5)</f>
        <v>0</v>
      </c>
      <c r="AP26" s="9">
        <f>($AK$3+(J26+AB26)*12*7.57%)*SUM(Fasering!$D$5:$D$6)</f>
        <v>484.69886878606042</v>
      </c>
      <c r="AQ26" s="9">
        <f>($AK$3+(K26+AC26)*12*7.57%)*SUM(Fasering!$D$5:$D$7)</f>
        <v>806.34337139919739</v>
      </c>
      <c r="AR26" s="9">
        <f>($AK$3+(L26+AD26)*12*7.57%)*SUM(Fasering!$D$5:$D$8)</f>
        <v>1159.7375416433326</v>
      </c>
      <c r="AS26" s="9">
        <f>($AK$3+(M26+AE26)*12*7.57%)*SUM(Fasering!$D$5:$D$9)</f>
        <v>1544.8813795184658</v>
      </c>
      <c r="AT26" s="9">
        <f>($AK$3+(N26+AF26)*12*7.57%)*SUM(Fasering!$D$5:$D$10)</f>
        <v>1960.8020968659857</v>
      </c>
      <c r="AU26" s="87">
        <f>($AK$3+(O26+AG26)*12*7.57%)*SUM(Fasering!$D$5:$D$11)</f>
        <v>2409.3738963719998</v>
      </c>
    </row>
    <row r="27" spans="1:47" x14ac:dyDescent="0.3">
      <c r="A27" s="33">
        <f t="shared" si="7"/>
        <v>17</v>
      </c>
      <c r="B27" s="126">
        <v>23757.8</v>
      </c>
      <c r="C27" s="127"/>
      <c r="D27" s="126">
        <f t="shared" si="0"/>
        <v>30129.641959999997</v>
      </c>
      <c r="E27" s="128">
        <f t="shared" si="1"/>
        <v>746.8943145620093</v>
      </c>
      <c r="F27" s="126">
        <f t="shared" si="2"/>
        <v>2510.8034966666664</v>
      </c>
      <c r="G27" s="128">
        <f t="shared" si="8"/>
        <v>62.241192880167439</v>
      </c>
      <c r="H27" s="64">
        <f>'L4'!$H$10</f>
        <v>1609.3</v>
      </c>
      <c r="I27" s="64">
        <f>GEW!$E$12+($F27-GEW!$E$12)*SUM(Fasering!$D$5)</f>
        <v>1716.7792493333334</v>
      </c>
      <c r="J27" s="64">
        <f>GEW!$E$12+($F27-GEW!$E$12)*SUM(Fasering!$D$5:$D$6)</f>
        <v>1922.0850906808571</v>
      </c>
      <c r="K27" s="64">
        <f>GEW!$E$12+($F27-GEW!$E$12)*SUM(Fasering!$D$5:$D$7)</f>
        <v>2039.8817335293404</v>
      </c>
      <c r="L27" s="64">
        <f>GEW!$E$12+($F27-GEW!$E$12)*SUM(Fasering!$D$5:$D$8)</f>
        <v>2157.678376377824</v>
      </c>
      <c r="M27" s="64">
        <f>GEW!$E$12+($F27-GEW!$E$12)*SUM(Fasering!$D$5:$D$9)</f>
        <v>2275.4750192263073</v>
      </c>
      <c r="N27" s="64">
        <f>GEW!$E$12+($F27-GEW!$E$12)*SUM(Fasering!$D$5:$D$10)</f>
        <v>2393.0068538181831</v>
      </c>
      <c r="O27" s="77">
        <f>GEW!$E$12+($F27-GEW!$E$12)*SUM(Fasering!$D$5:$D$11)</f>
        <v>2510.8034966666664</v>
      </c>
      <c r="P27" s="126">
        <f t="shared" si="3"/>
        <v>0</v>
      </c>
      <c r="Q27" s="128">
        <f t="shared" si="4"/>
        <v>0</v>
      </c>
      <c r="R27" s="46">
        <f>$P27*SUM(Fasering!$D$5)</f>
        <v>0</v>
      </c>
      <c r="S27" s="46">
        <f>$P27*SUM(Fasering!$D$5:$D$6)</f>
        <v>0</v>
      </c>
      <c r="T27" s="46">
        <f>$P27*SUM(Fasering!$D$5:$D$7)</f>
        <v>0</v>
      </c>
      <c r="U27" s="46">
        <f>$P27*SUM(Fasering!$D$5:$D$8)</f>
        <v>0</v>
      </c>
      <c r="V27" s="46">
        <f>$P27*SUM(Fasering!$D$5:$D$9)</f>
        <v>0</v>
      </c>
      <c r="W27" s="46">
        <f>$P27*SUM(Fasering!$D$5:$D$10)</f>
        <v>0</v>
      </c>
      <c r="X27" s="76">
        <f>$P27*SUM(Fasering!$D$5:$D$11)</f>
        <v>0</v>
      </c>
      <c r="Y27" s="126">
        <f t="shared" si="5"/>
        <v>0</v>
      </c>
      <c r="Z27" s="128">
        <f t="shared" si="6"/>
        <v>0</v>
      </c>
      <c r="AA27" s="75">
        <f>$Y27*SUM(Fasering!$D$5)</f>
        <v>0</v>
      </c>
      <c r="AB27" s="46">
        <f>$Y27*SUM(Fasering!$D$5:$D$6)</f>
        <v>0</v>
      </c>
      <c r="AC27" s="46">
        <f>$Y27*SUM(Fasering!$D$5:$D$7)</f>
        <v>0</v>
      </c>
      <c r="AD27" s="46">
        <f>$Y27*SUM(Fasering!$D$5:$D$8)</f>
        <v>0</v>
      </c>
      <c r="AE27" s="46">
        <f>$Y27*SUM(Fasering!$D$5:$D$9)</f>
        <v>0</v>
      </c>
      <c r="AF27" s="46">
        <f>$Y27*SUM(Fasering!$D$5:$D$10)</f>
        <v>0</v>
      </c>
      <c r="AG27" s="76">
        <f>$Y27*SUM(Fasering!$D$5:$D$11)</f>
        <v>0</v>
      </c>
      <c r="AH27" s="5">
        <f>($AK$3+(I27+R27)*12*7.57%)*SUM(Fasering!$D$5)</f>
        <v>0</v>
      </c>
      <c r="AI27" s="9">
        <f>($AK$3+(J27+S27)*12*7.57%)*SUM(Fasering!$D$5:$D$6)</f>
        <v>484.69886878606042</v>
      </c>
      <c r="AJ27" s="9">
        <f>($AK$3+(K27+T27)*12*7.57%)*SUM(Fasering!$D$5:$D$7)</f>
        <v>806.34337139919739</v>
      </c>
      <c r="AK27" s="9">
        <f>($AK$3+(L27+U27)*12*7.57%)*SUM(Fasering!$D$5:$D$8)</f>
        <v>1159.7375416433326</v>
      </c>
      <c r="AL27" s="9">
        <f>($AK$3+(M27+V27)*12*7.57%)*SUM(Fasering!$D$5:$D$9)</f>
        <v>1544.8813795184658</v>
      </c>
      <c r="AM27" s="9">
        <f>($AK$3+(N27+W27)*12*7.57%)*SUM(Fasering!$D$5:$D$10)</f>
        <v>1960.8020968659857</v>
      </c>
      <c r="AN27" s="87">
        <f>($AK$3+(O27+X27)*12*7.57%)*SUM(Fasering!$D$5:$D$11)</f>
        <v>2409.3738963719998</v>
      </c>
      <c r="AO27" s="5">
        <f>($AK$3+(I27+AA27)*12*7.57%)*SUM(Fasering!$D$5)</f>
        <v>0</v>
      </c>
      <c r="AP27" s="9">
        <f>($AK$3+(J27+AB27)*12*7.57%)*SUM(Fasering!$D$5:$D$6)</f>
        <v>484.69886878606042</v>
      </c>
      <c r="AQ27" s="9">
        <f>($AK$3+(K27+AC27)*12*7.57%)*SUM(Fasering!$D$5:$D$7)</f>
        <v>806.34337139919739</v>
      </c>
      <c r="AR27" s="9">
        <f>($AK$3+(L27+AD27)*12*7.57%)*SUM(Fasering!$D$5:$D$8)</f>
        <v>1159.7375416433326</v>
      </c>
      <c r="AS27" s="9">
        <f>($AK$3+(M27+AE27)*12*7.57%)*SUM(Fasering!$D$5:$D$9)</f>
        <v>1544.8813795184658</v>
      </c>
      <c r="AT27" s="9">
        <f>($AK$3+(N27+AF27)*12*7.57%)*SUM(Fasering!$D$5:$D$10)</f>
        <v>1960.8020968659857</v>
      </c>
      <c r="AU27" s="87">
        <f>($AK$3+(O27+AG27)*12*7.57%)*SUM(Fasering!$D$5:$D$11)</f>
        <v>2409.3738963719998</v>
      </c>
    </row>
    <row r="28" spans="1:47" x14ac:dyDescent="0.3">
      <c r="A28" s="33">
        <f t="shared" si="7"/>
        <v>18</v>
      </c>
      <c r="B28" s="126">
        <v>24674.75</v>
      </c>
      <c r="C28" s="127"/>
      <c r="D28" s="126">
        <f t="shared" si="0"/>
        <v>31292.517950000001</v>
      </c>
      <c r="E28" s="128">
        <f t="shared" si="1"/>
        <v>775.72125736553642</v>
      </c>
      <c r="F28" s="126">
        <f t="shared" si="2"/>
        <v>2607.7098291666666</v>
      </c>
      <c r="G28" s="128">
        <f t="shared" si="8"/>
        <v>64.643438113794701</v>
      </c>
      <c r="H28" s="64">
        <f>'L4'!$H$10</f>
        <v>1609.3</v>
      </c>
      <c r="I28" s="64">
        <f>GEW!$E$12+($F28-GEW!$E$12)*SUM(Fasering!$D$5)</f>
        <v>1716.7792493333334</v>
      </c>
      <c r="J28" s="64">
        <f>GEW!$E$12+($F28-GEW!$E$12)*SUM(Fasering!$D$5:$D$6)</f>
        <v>1947.141549841434</v>
      </c>
      <c r="K28" s="64">
        <f>GEW!$E$12+($F28-GEW!$E$12)*SUM(Fasering!$D$5:$D$7)</f>
        <v>2079.314631038741</v>
      </c>
      <c r="L28" s="64">
        <f>GEW!$E$12+($F28-GEW!$E$12)*SUM(Fasering!$D$5:$D$8)</f>
        <v>2211.4877122360481</v>
      </c>
      <c r="M28" s="64">
        <f>GEW!$E$12+($F28-GEW!$E$12)*SUM(Fasering!$D$5:$D$9)</f>
        <v>2343.6607934333551</v>
      </c>
      <c r="N28" s="64">
        <f>GEW!$E$12+($F28-GEW!$E$12)*SUM(Fasering!$D$5:$D$10)</f>
        <v>2475.5367479693596</v>
      </c>
      <c r="O28" s="77">
        <f>GEW!$E$12+($F28-GEW!$E$12)*SUM(Fasering!$D$5:$D$11)</f>
        <v>2607.7098291666666</v>
      </c>
      <c r="P28" s="126">
        <f t="shared" si="3"/>
        <v>0</v>
      </c>
      <c r="Q28" s="128">
        <f t="shared" si="4"/>
        <v>0</v>
      </c>
      <c r="R28" s="46">
        <f>$P28*SUM(Fasering!$D$5)</f>
        <v>0</v>
      </c>
      <c r="S28" s="46">
        <f>$P28*SUM(Fasering!$D$5:$D$6)</f>
        <v>0</v>
      </c>
      <c r="T28" s="46">
        <f>$P28*SUM(Fasering!$D$5:$D$7)</f>
        <v>0</v>
      </c>
      <c r="U28" s="46">
        <f>$P28*SUM(Fasering!$D$5:$D$8)</f>
        <v>0</v>
      </c>
      <c r="V28" s="46">
        <f>$P28*SUM(Fasering!$D$5:$D$9)</f>
        <v>0</v>
      </c>
      <c r="W28" s="46">
        <f>$P28*SUM(Fasering!$D$5:$D$10)</f>
        <v>0</v>
      </c>
      <c r="X28" s="76">
        <f>$P28*SUM(Fasering!$D$5:$D$11)</f>
        <v>0</v>
      </c>
      <c r="Y28" s="126">
        <f t="shared" si="5"/>
        <v>0</v>
      </c>
      <c r="Z28" s="128">
        <f t="shared" si="6"/>
        <v>0</v>
      </c>
      <c r="AA28" s="75">
        <f>$Y28*SUM(Fasering!$D$5)</f>
        <v>0</v>
      </c>
      <c r="AB28" s="46">
        <f>$Y28*SUM(Fasering!$D$5:$D$6)</f>
        <v>0</v>
      </c>
      <c r="AC28" s="46">
        <f>$Y28*SUM(Fasering!$D$5:$D$7)</f>
        <v>0</v>
      </c>
      <c r="AD28" s="46">
        <f>$Y28*SUM(Fasering!$D$5:$D$8)</f>
        <v>0</v>
      </c>
      <c r="AE28" s="46">
        <f>$Y28*SUM(Fasering!$D$5:$D$9)</f>
        <v>0</v>
      </c>
      <c r="AF28" s="46">
        <f>$Y28*SUM(Fasering!$D$5:$D$10)</f>
        <v>0</v>
      </c>
      <c r="AG28" s="76">
        <f>$Y28*SUM(Fasering!$D$5:$D$11)</f>
        <v>0</v>
      </c>
      <c r="AH28" s="5">
        <f>($AK$3+(I28+R28)*12*7.57%)*SUM(Fasering!$D$5)</f>
        <v>0</v>
      </c>
      <c r="AI28" s="9">
        <f>($AK$3+(J28+S28)*12*7.57%)*SUM(Fasering!$D$5:$D$6)</f>
        <v>490.58411132913869</v>
      </c>
      <c r="AJ28" s="9">
        <f>($AK$3+(K28+T28)*12*7.57%)*SUM(Fasering!$D$5:$D$7)</f>
        <v>820.91950525503694</v>
      </c>
      <c r="AK28" s="9">
        <f>($AK$3+(L28+U28)*12*7.57%)*SUM(Fasering!$D$5:$D$8)</f>
        <v>1186.8794407324049</v>
      </c>
      <c r="AL28" s="9">
        <f>($AK$3+(M28+V28)*12*7.57%)*SUM(Fasering!$D$5:$D$9)</f>
        <v>1588.4639177612426</v>
      </c>
      <c r="AM28" s="9">
        <f>($AK$3+(N28+W28)*12*7.57%)*SUM(Fasering!$D$5:$D$10)</f>
        <v>2024.6501330770786</v>
      </c>
      <c r="AN28" s="87">
        <f>($AK$3+(O28+X28)*12*7.57%)*SUM(Fasering!$D$5:$D$11)</f>
        <v>2497.4036088150001</v>
      </c>
      <c r="AO28" s="5">
        <f>($AK$3+(I28+AA28)*12*7.57%)*SUM(Fasering!$D$5)</f>
        <v>0</v>
      </c>
      <c r="AP28" s="9">
        <f>($AK$3+(J28+AB28)*12*7.57%)*SUM(Fasering!$D$5:$D$6)</f>
        <v>490.58411132913869</v>
      </c>
      <c r="AQ28" s="9">
        <f>($AK$3+(K28+AC28)*12*7.57%)*SUM(Fasering!$D$5:$D$7)</f>
        <v>820.91950525503694</v>
      </c>
      <c r="AR28" s="9">
        <f>($AK$3+(L28+AD28)*12*7.57%)*SUM(Fasering!$D$5:$D$8)</f>
        <v>1186.8794407324049</v>
      </c>
      <c r="AS28" s="9">
        <f>($AK$3+(M28+AE28)*12*7.57%)*SUM(Fasering!$D$5:$D$9)</f>
        <v>1588.4639177612426</v>
      </c>
      <c r="AT28" s="9">
        <f>($AK$3+(N28+AF28)*12*7.57%)*SUM(Fasering!$D$5:$D$10)</f>
        <v>2024.6501330770786</v>
      </c>
      <c r="AU28" s="87">
        <f>($AK$3+(O28+AG28)*12*7.57%)*SUM(Fasering!$D$5:$D$11)</f>
        <v>2497.4036088150001</v>
      </c>
    </row>
    <row r="29" spans="1:47" x14ac:dyDescent="0.3">
      <c r="A29" s="33">
        <f t="shared" si="7"/>
        <v>19</v>
      </c>
      <c r="B29" s="126">
        <v>24674.75</v>
      </c>
      <c r="C29" s="127"/>
      <c r="D29" s="126">
        <f t="shared" si="0"/>
        <v>31292.517950000001</v>
      </c>
      <c r="E29" s="128">
        <f t="shared" si="1"/>
        <v>775.72125736553642</v>
      </c>
      <c r="F29" s="126">
        <f t="shared" si="2"/>
        <v>2607.7098291666666</v>
      </c>
      <c r="G29" s="128">
        <f t="shared" si="8"/>
        <v>64.643438113794701</v>
      </c>
      <c r="H29" s="64">
        <f>'L4'!$H$10</f>
        <v>1609.3</v>
      </c>
      <c r="I29" s="64">
        <f>GEW!$E$12+($F29-GEW!$E$12)*SUM(Fasering!$D$5)</f>
        <v>1716.7792493333334</v>
      </c>
      <c r="J29" s="64">
        <f>GEW!$E$12+($F29-GEW!$E$12)*SUM(Fasering!$D$5:$D$6)</f>
        <v>1947.141549841434</v>
      </c>
      <c r="K29" s="64">
        <f>GEW!$E$12+($F29-GEW!$E$12)*SUM(Fasering!$D$5:$D$7)</f>
        <v>2079.314631038741</v>
      </c>
      <c r="L29" s="64">
        <f>GEW!$E$12+($F29-GEW!$E$12)*SUM(Fasering!$D$5:$D$8)</f>
        <v>2211.4877122360481</v>
      </c>
      <c r="M29" s="64">
        <f>GEW!$E$12+($F29-GEW!$E$12)*SUM(Fasering!$D$5:$D$9)</f>
        <v>2343.6607934333551</v>
      </c>
      <c r="N29" s="64">
        <f>GEW!$E$12+($F29-GEW!$E$12)*SUM(Fasering!$D$5:$D$10)</f>
        <v>2475.5367479693596</v>
      </c>
      <c r="O29" s="77">
        <f>GEW!$E$12+($F29-GEW!$E$12)*SUM(Fasering!$D$5:$D$11)</f>
        <v>2607.7098291666666</v>
      </c>
      <c r="P29" s="126">
        <f t="shared" si="3"/>
        <v>0</v>
      </c>
      <c r="Q29" s="128">
        <f t="shared" si="4"/>
        <v>0</v>
      </c>
      <c r="R29" s="46">
        <f>$P29*SUM(Fasering!$D$5)</f>
        <v>0</v>
      </c>
      <c r="S29" s="46">
        <f>$P29*SUM(Fasering!$D$5:$D$6)</f>
        <v>0</v>
      </c>
      <c r="T29" s="46">
        <f>$P29*SUM(Fasering!$D$5:$D$7)</f>
        <v>0</v>
      </c>
      <c r="U29" s="46">
        <f>$P29*SUM(Fasering!$D$5:$D$8)</f>
        <v>0</v>
      </c>
      <c r="V29" s="46">
        <f>$P29*SUM(Fasering!$D$5:$D$9)</f>
        <v>0</v>
      </c>
      <c r="W29" s="46">
        <f>$P29*SUM(Fasering!$D$5:$D$10)</f>
        <v>0</v>
      </c>
      <c r="X29" s="76">
        <f>$P29*SUM(Fasering!$D$5:$D$11)</f>
        <v>0</v>
      </c>
      <c r="Y29" s="126">
        <f t="shared" si="5"/>
        <v>0</v>
      </c>
      <c r="Z29" s="128">
        <f t="shared" si="6"/>
        <v>0</v>
      </c>
      <c r="AA29" s="75">
        <f>$Y29*SUM(Fasering!$D$5)</f>
        <v>0</v>
      </c>
      <c r="AB29" s="46">
        <f>$Y29*SUM(Fasering!$D$5:$D$6)</f>
        <v>0</v>
      </c>
      <c r="AC29" s="46">
        <f>$Y29*SUM(Fasering!$D$5:$D$7)</f>
        <v>0</v>
      </c>
      <c r="AD29" s="46">
        <f>$Y29*SUM(Fasering!$D$5:$D$8)</f>
        <v>0</v>
      </c>
      <c r="AE29" s="46">
        <f>$Y29*SUM(Fasering!$D$5:$D$9)</f>
        <v>0</v>
      </c>
      <c r="AF29" s="46">
        <f>$Y29*SUM(Fasering!$D$5:$D$10)</f>
        <v>0</v>
      </c>
      <c r="AG29" s="76">
        <f>$Y29*SUM(Fasering!$D$5:$D$11)</f>
        <v>0</v>
      </c>
      <c r="AH29" s="5">
        <f>($AK$3+(I29+R29)*12*7.57%)*SUM(Fasering!$D$5)</f>
        <v>0</v>
      </c>
      <c r="AI29" s="9">
        <f>($AK$3+(J29+S29)*12*7.57%)*SUM(Fasering!$D$5:$D$6)</f>
        <v>490.58411132913869</v>
      </c>
      <c r="AJ29" s="9">
        <f>($AK$3+(K29+T29)*12*7.57%)*SUM(Fasering!$D$5:$D$7)</f>
        <v>820.91950525503694</v>
      </c>
      <c r="AK29" s="9">
        <f>($AK$3+(L29+U29)*12*7.57%)*SUM(Fasering!$D$5:$D$8)</f>
        <v>1186.8794407324049</v>
      </c>
      <c r="AL29" s="9">
        <f>($AK$3+(M29+V29)*12*7.57%)*SUM(Fasering!$D$5:$D$9)</f>
        <v>1588.4639177612426</v>
      </c>
      <c r="AM29" s="9">
        <f>($AK$3+(N29+W29)*12*7.57%)*SUM(Fasering!$D$5:$D$10)</f>
        <v>2024.6501330770786</v>
      </c>
      <c r="AN29" s="87">
        <f>($AK$3+(O29+X29)*12*7.57%)*SUM(Fasering!$D$5:$D$11)</f>
        <v>2497.4036088150001</v>
      </c>
      <c r="AO29" s="5">
        <f>($AK$3+(I29+AA29)*12*7.57%)*SUM(Fasering!$D$5)</f>
        <v>0</v>
      </c>
      <c r="AP29" s="9">
        <f>($AK$3+(J29+AB29)*12*7.57%)*SUM(Fasering!$D$5:$D$6)</f>
        <v>490.58411132913869</v>
      </c>
      <c r="AQ29" s="9">
        <f>($AK$3+(K29+AC29)*12*7.57%)*SUM(Fasering!$D$5:$D$7)</f>
        <v>820.91950525503694</v>
      </c>
      <c r="AR29" s="9">
        <f>($AK$3+(L29+AD29)*12*7.57%)*SUM(Fasering!$D$5:$D$8)</f>
        <v>1186.8794407324049</v>
      </c>
      <c r="AS29" s="9">
        <f>($AK$3+(M29+AE29)*12*7.57%)*SUM(Fasering!$D$5:$D$9)</f>
        <v>1588.4639177612426</v>
      </c>
      <c r="AT29" s="9">
        <f>($AK$3+(N29+AF29)*12*7.57%)*SUM(Fasering!$D$5:$D$10)</f>
        <v>2024.6501330770786</v>
      </c>
      <c r="AU29" s="87">
        <f>($AK$3+(O29+AG29)*12*7.57%)*SUM(Fasering!$D$5:$D$11)</f>
        <v>2497.4036088150001</v>
      </c>
    </row>
    <row r="30" spans="1:47" x14ac:dyDescent="0.3">
      <c r="A30" s="33">
        <f t="shared" si="7"/>
        <v>20</v>
      </c>
      <c r="B30" s="126">
        <v>25591.74</v>
      </c>
      <c r="C30" s="127"/>
      <c r="D30" s="126">
        <f t="shared" si="0"/>
        <v>32455.444668</v>
      </c>
      <c r="E30" s="128">
        <f t="shared" si="1"/>
        <v>804.54945768333585</v>
      </c>
      <c r="F30" s="126">
        <f t="shared" si="2"/>
        <v>2704.6203890000002</v>
      </c>
      <c r="G30" s="128">
        <f t="shared" si="8"/>
        <v>67.045788140277992</v>
      </c>
      <c r="H30" s="64">
        <f>'L4'!$H$10</f>
        <v>1609.3</v>
      </c>
      <c r="I30" s="64">
        <f>GEW!$E$12+($F30-GEW!$E$12)*SUM(Fasering!$D$5)</f>
        <v>1716.7792493333334</v>
      </c>
      <c r="J30" s="64">
        <f>GEW!$E$12+($F30-GEW!$E$12)*SUM(Fasering!$D$5:$D$6)</f>
        <v>1972.1991020369269</v>
      </c>
      <c r="K30" s="64">
        <f>GEW!$E$12+($F30-GEW!$E$12)*SUM(Fasering!$D$5:$D$7)</f>
        <v>2118.7492487247059</v>
      </c>
      <c r="L30" s="64">
        <f>GEW!$E$12+($F30-GEW!$E$12)*SUM(Fasering!$D$5:$D$8)</f>
        <v>2265.2993954124845</v>
      </c>
      <c r="M30" s="64">
        <f>GEW!$E$12+($F30-GEW!$E$12)*SUM(Fasering!$D$5:$D$9)</f>
        <v>2411.8495421002631</v>
      </c>
      <c r="N30" s="64">
        <f>GEW!$E$12+($F30-GEW!$E$12)*SUM(Fasering!$D$5:$D$10)</f>
        <v>2558.0702423122216</v>
      </c>
      <c r="O30" s="77">
        <f>GEW!$E$12+($F30-GEW!$E$12)*SUM(Fasering!$D$5:$D$11)</f>
        <v>2704.6203890000002</v>
      </c>
      <c r="P30" s="126">
        <f t="shared" si="3"/>
        <v>0</v>
      </c>
      <c r="Q30" s="128">
        <f t="shared" si="4"/>
        <v>0</v>
      </c>
      <c r="R30" s="46">
        <f>$P30*SUM(Fasering!$D$5)</f>
        <v>0</v>
      </c>
      <c r="S30" s="46">
        <f>$P30*SUM(Fasering!$D$5:$D$6)</f>
        <v>0</v>
      </c>
      <c r="T30" s="46">
        <f>$P30*SUM(Fasering!$D$5:$D$7)</f>
        <v>0</v>
      </c>
      <c r="U30" s="46">
        <f>$P30*SUM(Fasering!$D$5:$D$8)</f>
        <v>0</v>
      </c>
      <c r="V30" s="46">
        <f>$P30*SUM(Fasering!$D$5:$D$9)</f>
        <v>0</v>
      </c>
      <c r="W30" s="46">
        <f>$P30*SUM(Fasering!$D$5:$D$10)</f>
        <v>0</v>
      </c>
      <c r="X30" s="76">
        <f>$P30*SUM(Fasering!$D$5:$D$11)</f>
        <v>0</v>
      </c>
      <c r="Y30" s="126">
        <f t="shared" si="5"/>
        <v>0</v>
      </c>
      <c r="Z30" s="128">
        <f t="shared" si="6"/>
        <v>0</v>
      </c>
      <c r="AA30" s="75">
        <f>$Y30*SUM(Fasering!$D$5)</f>
        <v>0</v>
      </c>
      <c r="AB30" s="46">
        <f>$Y30*SUM(Fasering!$D$5:$D$6)</f>
        <v>0</v>
      </c>
      <c r="AC30" s="46">
        <f>$Y30*SUM(Fasering!$D$5:$D$7)</f>
        <v>0</v>
      </c>
      <c r="AD30" s="46">
        <f>$Y30*SUM(Fasering!$D$5:$D$8)</f>
        <v>0</v>
      </c>
      <c r="AE30" s="46">
        <f>$Y30*SUM(Fasering!$D$5:$D$9)</f>
        <v>0</v>
      </c>
      <c r="AF30" s="46">
        <f>$Y30*SUM(Fasering!$D$5:$D$10)</f>
        <v>0</v>
      </c>
      <c r="AG30" s="76">
        <f>$Y30*SUM(Fasering!$D$5:$D$11)</f>
        <v>0</v>
      </c>
      <c r="AH30" s="5">
        <f>($AK$3+(I30+R30)*12*7.57%)*SUM(Fasering!$D$5)</f>
        <v>0</v>
      </c>
      <c r="AI30" s="9">
        <f>($AK$3+(J30+S30)*12*7.57%)*SUM(Fasering!$D$5:$D$6)</f>
        <v>496.46961060344722</v>
      </c>
      <c r="AJ30" s="9">
        <f>($AK$3+(K30+T30)*12*7.57%)*SUM(Fasering!$D$5:$D$7)</f>
        <v>835.49627496381765</v>
      </c>
      <c r="AK30" s="9">
        <f>($AK$3+(L30+U30)*12*7.57%)*SUM(Fasering!$D$5:$D$8)</f>
        <v>1214.0225238292896</v>
      </c>
      <c r="AL30" s="9">
        <f>($AK$3+(M30+V30)*12*7.57%)*SUM(Fasering!$D$5:$D$9)</f>
        <v>1632.0483571998639</v>
      </c>
      <c r="AM30" s="9">
        <f>($AK$3+(N30+W30)*12*7.57%)*SUM(Fasering!$D$5:$D$10)</f>
        <v>2088.5009545234061</v>
      </c>
      <c r="AN30" s="87">
        <f>($AK$3+(O30+X30)*12*7.57%)*SUM(Fasering!$D$5:$D$11)</f>
        <v>2585.4371613676003</v>
      </c>
      <c r="AO30" s="5">
        <f>($AK$3+(I30+AA30)*12*7.57%)*SUM(Fasering!$D$5)</f>
        <v>0</v>
      </c>
      <c r="AP30" s="9">
        <f>($AK$3+(J30+AB30)*12*7.57%)*SUM(Fasering!$D$5:$D$6)</f>
        <v>496.46961060344722</v>
      </c>
      <c r="AQ30" s="9">
        <f>($AK$3+(K30+AC30)*12*7.57%)*SUM(Fasering!$D$5:$D$7)</f>
        <v>835.49627496381765</v>
      </c>
      <c r="AR30" s="9">
        <f>($AK$3+(L30+AD30)*12*7.57%)*SUM(Fasering!$D$5:$D$8)</f>
        <v>1214.0225238292896</v>
      </c>
      <c r="AS30" s="9">
        <f>($AK$3+(M30+AE30)*12*7.57%)*SUM(Fasering!$D$5:$D$9)</f>
        <v>1632.0483571998639</v>
      </c>
      <c r="AT30" s="9">
        <f>($AK$3+(N30+AF30)*12*7.57%)*SUM(Fasering!$D$5:$D$10)</f>
        <v>2088.5009545234061</v>
      </c>
      <c r="AU30" s="87">
        <f>($AK$3+(O30+AG30)*12*7.57%)*SUM(Fasering!$D$5:$D$11)</f>
        <v>2585.4371613676003</v>
      </c>
    </row>
    <row r="31" spans="1:47" x14ac:dyDescent="0.3">
      <c r="A31" s="33">
        <f t="shared" si="7"/>
        <v>21</v>
      </c>
      <c r="B31" s="126">
        <v>25591.74</v>
      </c>
      <c r="C31" s="127"/>
      <c r="D31" s="126">
        <f t="shared" si="0"/>
        <v>32455.444668</v>
      </c>
      <c r="E31" s="128">
        <f t="shared" si="1"/>
        <v>804.54945768333585</v>
      </c>
      <c r="F31" s="126">
        <f t="shared" si="2"/>
        <v>2704.6203890000002</v>
      </c>
      <c r="G31" s="128">
        <f t="shared" si="8"/>
        <v>67.045788140277992</v>
      </c>
      <c r="H31" s="64">
        <f>'L4'!$H$10</f>
        <v>1609.3</v>
      </c>
      <c r="I31" s="64">
        <f>GEW!$E$12+($F31-GEW!$E$12)*SUM(Fasering!$D$5)</f>
        <v>1716.7792493333334</v>
      </c>
      <c r="J31" s="64">
        <f>GEW!$E$12+($F31-GEW!$E$12)*SUM(Fasering!$D$5:$D$6)</f>
        <v>1972.1991020369269</v>
      </c>
      <c r="K31" s="64">
        <f>GEW!$E$12+($F31-GEW!$E$12)*SUM(Fasering!$D$5:$D$7)</f>
        <v>2118.7492487247059</v>
      </c>
      <c r="L31" s="64">
        <f>GEW!$E$12+($F31-GEW!$E$12)*SUM(Fasering!$D$5:$D$8)</f>
        <v>2265.2993954124845</v>
      </c>
      <c r="M31" s="64">
        <f>GEW!$E$12+($F31-GEW!$E$12)*SUM(Fasering!$D$5:$D$9)</f>
        <v>2411.8495421002631</v>
      </c>
      <c r="N31" s="64">
        <f>GEW!$E$12+($F31-GEW!$E$12)*SUM(Fasering!$D$5:$D$10)</f>
        <v>2558.0702423122216</v>
      </c>
      <c r="O31" s="77">
        <f>GEW!$E$12+($F31-GEW!$E$12)*SUM(Fasering!$D$5:$D$11)</f>
        <v>2704.6203890000002</v>
      </c>
      <c r="P31" s="126">
        <f t="shared" si="3"/>
        <v>0</v>
      </c>
      <c r="Q31" s="128">
        <f t="shared" si="4"/>
        <v>0</v>
      </c>
      <c r="R31" s="46">
        <f>$P31*SUM(Fasering!$D$5)</f>
        <v>0</v>
      </c>
      <c r="S31" s="46">
        <f>$P31*SUM(Fasering!$D$5:$D$6)</f>
        <v>0</v>
      </c>
      <c r="T31" s="46">
        <f>$P31*SUM(Fasering!$D$5:$D$7)</f>
        <v>0</v>
      </c>
      <c r="U31" s="46">
        <f>$P31*SUM(Fasering!$D$5:$D$8)</f>
        <v>0</v>
      </c>
      <c r="V31" s="46">
        <f>$P31*SUM(Fasering!$D$5:$D$9)</f>
        <v>0</v>
      </c>
      <c r="W31" s="46">
        <f>$P31*SUM(Fasering!$D$5:$D$10)</f>
        <v>0</v>
      </c>
      <c r="X31" s="76">
        <f>$P31*SUM(Fasering!$D$5:$D$11)</f>
        <v>0</v>
      </c>
      <c r="Y31" s="126">
        <f t="shared" si="5"/>
        <v>0</v>
      </c>
      <c r="Z31" s="128">
        <f t="shared" si="6"/>
        <v>0</v>
      </c>
      <c r="AA31" s="75">
        <f>$Y31*SUM(Fasering!$D$5)</f>
        <v>0</v>
      </c>
      <c r="AB31" s="46">
        <f>$Y31*SUM(Fasering!$D$5:$D$6)</f>
        <v>0</v>
      </c>
      <c r="AC31" s="46">
        <f>$Y31*SUM(Fasering!$D$5:$D$7)</f>
        <v>0</v>
      </c>
      <c r="AD31" s="46">
        <f>$Y31*SUM(Fasering!$D$5:$D$8)</f>
        <v>0</v>
      </c>
      <c r="AE31" s="46">
        <f>$Y31*SUM(Fasering!$D$5:$D$9)</f>
        <v>0</v>
      </c>
      <c r="AF31" s="46">
        <f>$Y31*SUM(Fasering!$D$5:$D$10)</f>
        <v>0</v>
      </c>
      <c r="AG31" s="76">
        <f>$Y31*SUM(Fasering!$D$5:$D$11)</f>
        <v>0</v>
      </c>
      <c r="AH31" s="5">
        <f>($AK$3+(I31+R31)*12*7.57%)*SUM(Fasering!$D$5)</f>
        <v>0</v>
      </c>
      <c r="AI31" s="9">
        <f>($AK$3+(J31+S31)*12*7.57%)*SUM(Fasering!$D$5:$D$6)</f>
        <v>496.46961060344722</v>
      </c>
      <c r="AJ31" s="9">
        <f>($AK$3+(K31+T31)*12*7.57%)*SUM(Fasering!$D$5:$D$7)</f>
        <v>835.49627496381765</v>
      </c>
      <c r="AK31" s="9">
        <f>($AK$3+(L31+U31)*12*7.57%)*SUM(Fasering!$D$5:$D$8)</f>
        <v>1214.0225238292896</v>
      </c>
      <c r="AL31" s="9">
        <f>($AK$3+(M31+V31)*12*7.57%)*SUM(Fasering!$D$5:$D$9)</f>
        <v>1632.0483571998639</v>
      </c>
      <c r="AM31" s="9">
        <f>($AK$3+(N31+W31)*12*7.57%)*SUM(Fasering!$D$5:$D$10)</f>
        <v>2088.5009545234061</v>
      </c>
      <c r="AN31" s="87">
        <f>($AK$3+(O31+X31)*12*7.57%)*SUM(Fasering!$D$5:$D$11)</f>
        <v>2585.4371613676003</v>
      </c>
      <c r="AO31" s="5">
        <f>($AK$3+(I31+AA31)*12*7.57%)*SUM(Fasering!$D$5)</f>
        <v>0</v>
      </c>
      <c r="AP31" s="9">
        <f>($AK$3+(J31+AB31)*12*7.57%)*SUM(Fasering!$D$5:$D$6)</f>
        <v>496.46961060344722</v>
      </c>
      <c r="AQ31" s="9">
        <f>($AK$3+(K31+AC31)*12*7.57%)*SUM(Fasering!$D$5:$D$7)</f>
        <v>835.49627496381765</v>
      </c>
      <c r="AR31" s="9">
        <f>($AK$3+(L31+AD31)*12*7.57%)*SUM(Fasering!$D$5:$D$8)</f>
        <v>1214.0225238292896</v>
      </c>
      <c r="AS31" s="9">
        <f>($AK$3+(M31+AE31)*12*7.57%)*SUM(Fasering!$D$5:$D$9)</f>
        <v>1632.0483571998639</v>
      </c>
      <c r="AT31" s="9">
        <f>($AK$3+(N31+AF31)*12*7.57%)*SUM(Fasering!$D$5:$D$10)</f>
        <v>2088.5009545234061</v>
      </c>
      <c r="AU31" s="87">
        <f>($AK$3+(O31+AG31)*12*7.57%)*SUM(Fasering!$D$5:$D$11)</f>
        <v>2585.4371613676003</v>
      </c>
    </row>
    <row r="32" spans="1:47" x14ac:dyDescent="0.3">
      <c r="A32" s="33">
        <f t="shared" si="7"/>
        <v>22</v>
      </c>
      <c r="B32" s="126">
        <v>26508.73</v>
      </c>
      <c r="C32" s="127"/>
      <c r="D32" s="126">
        <f t="shared" si="0"/>
        <v>33618.371385999999</v>
      </c>
      <c r="E32" s="128">
        <f t="shared" si="1"/>
        <v>833.37765800113527</v>
      </c>
      <c r="F32" s="126">
        <f t="shared" si="2"/>
        <v>2801.5309488333332</v>
      </c>
      <c r="G32" s="128">
        <f t="shared" si="8"/>
        <v>69.448138166761282</v>
      </c>
      <c r="H32" s="64">
        <f>'L4'!$H$10</f>
        <v>1609.3</v>
      </c>
      <c r="I32" s="64">
        <f>GEW!$E$12+($F32-GEW!$E$12)*SUM(Fasering!$D$5)</f>
        <v>1716.7792493333334</v>
      </c>
      <c r="J32" s="64">
        <f>GEW!$E$12+($F32-GEW!$E$12)*SUM(Fasering!$D$5:$D$6)</f>
        <v>1997.25665423242</v>
      </c>
      <c r="K32" s="64">
        <f>GEW!$E$12+($F32-GEW!$E$12)*SUM(Fasering!$D$5:$D$7)</f>
        <v>2158.1838664106704</v>
      </c>
      <c r="L32" s="64">
        <f>GEW!$E$12+($F32-GEW!$E$12)*SUM(Fasering!$D$5:$D$8)</f>
        <v>2319.1110785889205</v>
      </c>
      <c r="M32" s="64">
        <f>GEW!$E$12+($F32-GEW!$E$12)*SUM(Fasering!$D$5:$D$9)</f>
        <v>2480.038290767171</v>
      </c>
      <c r="N32" s="64">
        <f>GEW!$E$12+($F32-GEW!$E$12)*SUM(Fasering!$D$5:$D$10)</f>
        <v>2640.6037366550831</v>
      </c>
      <c r="O32" s="77">
        <f>GEW!$E$12+($F32-GEW!$E$12)*SUM(Fasering!$D$5:$D$11)</f>
        <v>2801.5309488333332</v>
      </c>
      <c r="P32" s="126">
        <f t="shared" si="3"/>
        <v>0</v>
      </c>
      <c r="Q32" s="128">
        <f t="shared" si="4"/>
        <v>0</v>
      </c>
      <c r="R32" s="46">
        <f>$P32*SUM(Fasering!$D$5)</f>
        <v>0</v>
      </c>
      <c r="S32" s="46">
        <f>$P32*SUM(Fasering!$D$5:$D$6)</f>
        <v>0</v>
      </c>
      <c r="T32" s="46">
        <f>$P32*SUM(Fasering!$D$5:$D$7)</f>
        <v>0</v>
      </c>
      <c r="U32" s="46">
        <f>$P32*SUM(Fasering!$D$5:$D$8)</f>
        <v>0</v>
      </c>
      <c r="V32" s="46">
        <f>$P32*SUM(Fasering!$D$5:$D$9)</f>
        <v>0</v>
      </c>
      <c r="W32" s="46">
        <f>$P32*SUM(Fasering!$D$5:$D$10)</f>
        <v>0</v>
      </c>
      <c r="X32" s="76">
        <f>$P32*SUM(Fasering!$D$5:$D$11)</f>
        <v>0</v>
      </c>
      <c r="Y32" s="126">
        <f t="shared" si="5"/>
        <v>0</v>
      </c>
      <c r="Z32" s="128">
        <f t="shared" si="6"/>
        <v>0</v>
      </c>
      <c r="AA32" s="75">
        <f>$Y32*SUM(Fasering!$D$5)</f>
        <v>0</v>
      </c>
      <c r="AB32" s="46">
        <f>$Y32*SUM(Fasering!$D$5:$D$6)</f>
        <v>0</v>
      </c>
      <c r="AC32" s="46">
        <f>$Y32*SUM(Fasering!$D$5:$D$7)</f>
        <v>0</v>
      </c>
      <c r="AD32" s="46">
        <f>$Y32*SUM(Fasering!$D$5:$D$8)</f>
        <v>0</v>
      </c>
      <c r="AE32" s="46">
        <f>$Y32*SUM(Fasering!$D$5:$D$9)</f>
        <v>0</v>
      </c>
      <c r="AF32" s="46">
        <f>$Y32*SUM(Fasering!$D$5:$D$10)</f>
        <v>0</v>
      </c>
      <c r="AG32" s="76">
        <f>$Y32*SUM(Fasering!$D$5:$D$11)</f>
        <v>0</v>
      </c>
      <c r="AH32" s="5">
        <f>($AK$3+(I32+R32)*12*7.57%)*SUM(Fasering!$D$5)</f>
        <v>0</v>
      </c>
      <c r="AI32" s="9">
        <f>($AK$3+(J32+S32)*12*7.57%)*SUM(Fasering!$D$5:$D$6)</f>
        <v>502.35510987775581</v>
      </c>
      <c r="AJ32" s="9">
        <f>($AK$3+(K32+T32)*12*7.57%)*SUM(Fasering!$D$5:$D$7)</f>
        <v>850.07304467259803</v>
      </c>
      <c r="AK32" s="9">
        <f>($AK$3+(L32+U32)*12*7.57%)*SUM(Fasering!$D$5:$D$8)</f>
        <v>1241.1656069261744</v>
      </c>
      <c r="AL32" s="9">
        <f>($AK$3+(M32+V32)*12*7.57%)*SUM(Fasering!$D$5:$D$9)</f>
        <v>1675.6327966384854</v>
      </c>
      <c r="AM32" s="9">
        <f>($AK$3+(N32+W32)*12*7.57%)*SUM(Fasering!$D$5:$D$10)</f>
        <v>2152.3517759697338</v>
      </c>
      <c r="AN32" s="87">
        <f>($AK$3+(O32+X32)*12*7.57%)*SUM(Fasering!$D$5:$D$11)</f>
        <v>2673.4707139202001</v>
      </c>
      <c r="AO32" s="5">
        <f>($AK$3+(I32+AA32)*12*7.57%)*SUM(Fasering!$D$5)</f>
        <v>0</v>
      </c>
      <c r="AP32" s="9">
        <f>($AK$3+(J32+AB32)*12*7.57%)*SUM(Fasering!$D$5:$D$6)</f>
        <v>502.35510987775581</v>
      </c>
      <c r="AQ32" s="9">
        <f>($AK$3+(K32+AC32)*12*7.57%)*SUM(Fasering!$D$5:$D$7)</f>
        <v>850.07304467259803</v>
      </c>
      <c r="AR32" s="9">
        <f>($AK$3+(L32+AD32)*12*7.57%)*SUM(Fasering!$D$5:$D$8)</f>
        <v>1241.1656069261744</v>
      </c>
      <c r="AS32" s="9">
        <f>($AK$3+(M32+AE32)*12*7.57%)*SUM(Fasering!$D$5:$D$9)</f>
        <v>1675.6327966384854</v>
      </c>
      <c r="AT32" s="9">
        <f>($AK$3+(N32+AF32)*12*7.57%)*SUM(Fasering!$D$5:$D$10)</f>
        <v>2152.3517759697338</v>
      </c>
      <c r="AU32" s="87">
        <f>($AK$3+(O32+AG32)*12*7.57%)*SUM(Fasering!$D$5:$D$11)</f>
        <v>2673.4707139202001</v>
      </c>
    </row>
    <row r="33" spans="1:47" x14ac:dyDescent="0.3">
      <c r="A33" s="33">
        <f t="shared" si="7"/>
        <v>23</v>
      </c>
      <c r="B33" s="126">
        <v>27425.69</v>
      </c>
      <c r="C33" s="127"/>
      <c r="D33" s="126">
        <f t="shared" si="0"/>
        <v>34781.260058</v>
      </c>
      <c r="E33" s="128">
        <f t="shared" si="1"/>
        <v>862.20491518323047</v>
      </c>
      <c r="F33" s="126">
        <f t="shared" si="2"/>
        <v>2898.4383381666662</v>
      </c>
      <c r="G33" s="128">
        <f t="shared" si="8"/>
        <v>71.850409598602525</v>
      </c>
      <c r="H33" s="64">
        <f>'L4'!$H$10</f>
        <v>1609.3</v>
      </c>
      <c r="I33" s="64">
        <f>GEW!$E$12+($F33-GEW!$E$12)*SUM(Fasering!$D$5)</f>
        <v>1716.7792493333334</v>
      </c>
      <c r="J33" s="64">
        <f>GEW!$E$12+($F33-GEW!$E$12)*SUM(Fasering!$D$5:$D$6)</f>
        <v>2022.3133866517258</v>
      </c>
      <c r="K33" s="64">
        <f>GEW!$E$12+($F33-GEW!$E$12)*SUM(Fasering!$D$5:$D$7)</f>
        <v>2197.6171939642118</v>
      </c>
      <c r="L33" s="64">
        <f>GEW!$E$12+($F33-GEW!$E$12)*SUM(Fasering!$D$5:$D$8)</f>
        <v>2372.9210012766976</v>
      </c>
      <c r="M33" s="64">
        <f>GEW!$E$12+($F33-GEW!$E$12)*SUM(Fasering!$D$5:$D$9)</f>
        <v>2548.2248085891833</v>
      </c>
      <c r="N33" s="64">
        <f>GEW!$E$12+($F33-GEW!$E$12)*SUM(Fasering!$D$5:$D$10)</f>
        <v>2723.1345308541804</v>
      </c>
      <c r="O33" s="77">
        <f>GEW!$E$12+($F33-GEW!$E$12)*SUM(Fasering!$D$5:$D$11)</f>
        <v>2898.4383381666662</v>
      </c>
      <c r="P33" s="126">
        <f t="shared" si="3"/>
        <v>0</v>
      </c>
      <c r="Q33" s="128">
        <f t="shared" si="4"/>
        <v>0</v>
      </c>
      <c r="R33" s="46">
        <f>$P33*SUM(Fasering!$D$5)</f>
        <v>0</v>
      </c>
      <c r="S33" s="46">
        <f>$P33*SUM(Fasering!$D$5:$D$6)</f>
        <v>0</v>
      </c>
      <c r="T33" s="46">
        <f>$P33*SUM(Fasering!$D$5:$D$7)</f>
        <v>0</v>
      </c>
      <c r="U33" s="46">
        <f>$P33*SUM(Fasering!$D$5:$D$8)</f>
        <v>0</v>
      </c>
      <c r="V33" s="46">
        <f>$P33*SUM(Fasering!$D$5:$D$9)</f>
        <v>0</v>
      </c>
      <c r="W33" s="46">
        <f>$P33*SUM(Fasering!$D$5:$D$10)</f>
        <v>0</v>
      </c>
      <c r="X33" s="76">
        <f>$P33*SUM(Fasering!$D$5:$D$11)</f>
        <v>0</v>
      </c>
      <c r="Y33" s="126">
        <f t="shared" si="5"/>
        <v>0</v>
      </c>
      <c r="Z33" s="128">
        <f t="shared" si="6"/>
        <v>0</v>
      </c>
      <c r="AA33" s="75">
        <f>$Y33*SUM(Fasering!$D$5)</f>
        <v>0</v>
      </c>
      <c r="AB33" s="46">
        <f>$Y33*SUM(Fasering!$D$5:$D$6)</f>
        <v>0</v>
      </c>
      <c r="AC33" s="46">
        <f>$Y33*SUM(Fasering!$D$5:$D$7)</f>
        <v>0</v>
      </c>
      <c r="AD33" s="46">
        <f>$Y33*SUM(Fasering!$D$5:$D$8)</f>
        <v>0</v>
      </c>
      <c r="AE33" s="46">
        <f>$Y33*SUM(Fasering!$D$5:$D$9)</f>
        <v>0</v>
      </c>
      <c r="AF33" s="46">
        <f>$Y33*SUM(Fasering!$D$5:$D$10)</f>
        <v>0</v>
      </c>
      <c r="AG33" s="76">
        <f>$Y33*SUM(Fasering!$D$5:$D$11)</f>
        <v>0</v>
      </c>
      <c r="AH33" s="5">
        <f>($AK$3+(I33+R33)*12*7.57%)*SUM(Fasering!$D$5)</f>
        <v>0</v>
      </c>
      <c r="AI33" s="9">
        <f>($AK$3+(J33+S33)*12*7.57%)*SUM(Fasering!$D$5:$D$6)</f>
        <v>508.24041660364156</v>
      </c>
      <c r="AJ33" s="9">
        <f>($AK$3+(K33+T33)*12*7.57%)*SUM(Fasering!$D$5:$D$7)</f>
        <v>864.64933749167267</v>
      </c>
      <c r="AK33" s="9">
        <f>($AK$3+(L33+U33)*12*7.57%)*SUM(Fasering!$D$5:$D$8)</f>
        <v>1268.3078020171997</v>
      </c>
      <c r="AL33" s="9">
        <f>($AK$3+(M33+V33)*12*7.57%)*SUM(Fasering!$D$5:$D$9)</f>
        <v>1719.2158101802231</v>
      </c>
      <c r="AM33" s="9">
        <f>($AK$3+(N33+W33)*12*7.57%)*SUM(Fasering!$D$5:$D$10)</f>
        <v>2216.2005084896346</v>
      </c>
      <c r="AN33" s="87">
        <f>($AK$3+(O33+X33)*12*7.57%)*SUM(Fasering!$D$5:$D$11)</f>
        <v>2761.5013863905997</v>
      </c>
      <c r="AO33" s="5">
        <f>($AK$3+(I33+AA33)*12*7.57%)*SUM(Fasering!$D$5)</f>
        <v>0</v>
      </c>
      <c r="AP33" s="9">
        <f>($AK$3+(J33+AB33)*12*7.57%)*SUM(Fasering!$D$5:$D$6)</f>
        <v>508.24041660364156</v>
      </c>
      <c r="AQ33" s="9">
        <f>($AK$3+(K33+AC33)*12*7.57%)*SUM(Fasering!$D$5:$D$7)</f>
        <v>864.64933749167267</v>
      </c>
      <c r="AR33" s="9">
        <f>($AK$3+(L33+AD33)*12*7.57%)*SUM(Fasering!$D$5:$D$8)</f>
        <v>1268.3078020171997</v>
      </c>
      <c r="AS33" s="9">
        <f>($AK$3+(M33+AE33)*12*7.57%)*SUM(Fasering!$D$5:$D$9)</f>
        <v>1719.2158101802231</v>
      </c>
      <c r="AT33" s="9">
        <f>($AK$3+(N33+AF33)*12*7.57%)*SUM(Fasering!$D$5:$D$10)</f>
        <v>2216.2005084896346</v>
      </c>
      <c r="AU33" s="87">
        <f>($AK$3+(O33+AG33)*12*7.57%)*SUM(Fasering!$D$5:$D$11)</f>
        <v>2761.5013863905997</v>
      </c>
    </row>
    <row r="34" spans="1:47" x14ac:dyDescent="0.3">
      <c r="A34" s="33">
        <f t="shared" si="7"/>
        <v>24</v>
      </c>
      <c r="B34" s="126">
        <v>28342.68</v>
      </c>
      <c r="C34" s="127"/>
      <c r="D34" s="126">
        <f t="shared" si="0"/>
        <v>35944.186776000002</v>
      </c>
      <c r="E34" s="128">
        <f t="shared" si="1"/>
        <v>891.03311550103001</v>
      </c>
      <c r="F34" s="126">
        <f t="shared" si="2"/>
        <v>2995.3488979999997</v>
      </c>
      <c r="G34" s="128">
        <f t="shared" si="8"/>
        <v>74.252759625085829</v>
      </c>
      <c r="H34" s="64">
        <f>'L4'!$H$10</f>
        <v>1609.3</v>
      </c>
      <c r="I34" s="64">
        <f>GEW!$E$12+($F34-GEW!$E$12)*SUM(Fasering!$D$5)</f>
        <v>1716.7792493333334</v>
      </c>
      <c r="J34" s="64">
        <f>GEW!$E$12+($F34-GEW!$E$12)*SUM(Fasering!$D$5:$D$6)</f>
        <v>2047.3709388472189</v>
      </c>
      <c r="K34" s="64">
        <f>GEW!$E$12+($F34-GEW!$E$12)*SUM(Fasering!$D$5:$D$7)</f>
        <v>2237.0518116501762</v>
      </c>
      <c r="L34" s="64">
        <f>GEW!$E$12+($F34-GEW!$E$12)*SUM(Fasering!$D$5:$D$8)</f>
        <v>2426.732684453134</v>
      </c>
      <c r="M34" s="64">
        <f>GEW!$E$12+($F34-GEW!$E$12)*SUM(Fasering!$D$5:$D$9)</f>
        <v>2616.4135572560917</v>
      </c>
      <c r="N34" s="64">
        <f>GEW!$E$12+($F34-GEW!$E$12)*SUM(Fasering!$D$5:$D$10)</f>
        <v>2805.668025197042</v>
      </c>
      <c r="O34" s="77">
        <f>GEW!$E$12+($F34-GEW!$E$12)*SUM(Fasering!$D$5:$D$11)</f>
        <v>2995.3488979999997</v>
      </c>
      <c r="P34" s="126">
        <f t="shared" si="3"/>
        <v>0</v>
      </c>
      <c r="Q34" s="128">
        <f t="shared" si="4"/>
        <v>0</v>
      </c>
      <c r="R34" s="46">
        <f>$P34*SUM(Fasering!$D$5)</f>
        <v>0</v>
      </c>
      <c r="S34" s="46">
        <f>$P34*SUM(Fasering!$D$5:$D$6)</f>
        <v>0</v>
      </c>
      <c r="T34" s="46">
        <f>$P34*SUM(Fasering!$D$5:$D$7)</f>
        <v>0</v>
      </c>
      <c r="U34" s="46">
        <f>$P34*SUM(Fasering!$D$5:$D$8)</f>
        <v>0</v>
      </c>
      <c r="V34" s="46">
        <f>$P34*SUM(Fasering!$D$5:$D$9)</f>
        <v>0</v>
      </c>
      <c r="W34" s="46">
        <f>$P34*SUM(Fasering!$D$5:$D$10)</f>
        <v>0</v>
      </c>
      <c r="X34" s="76">
        <f>$P34*SUM(Fasering!$D$5:$D$11)</f>
        <v>0</v>
      </c>
      <c r="Y34" s="126">
        <f t="shared" si="5"/>
        <v>0</v>
      </c>
      <c r="Z34" s="128">
        <f t="shared" si="6"/>
        <v>0</v>
      </c>
      <c r="AA34" s="75">
        <f>$Y34*SUM(Fasering!$D$5)</f>
        <v>0</v>
      </c>
      <c r="AB34" s="46">
        <f>$Y34*SUM(Fasering!$D$5:$D$6)</f>
        <v>0</v>
      </c>
      <c r="AC34" s="46">
        <f>$Y34*SUM(Fasering!$D$5:$D$7)</f>
        <v>0</v>
      </c>
      <c r="AD34" s="46">
        <f>$Y34*SUM(Fasering!$D$5:$D$8)</f>
        <v>0</v>
      </c>
      <c r="AE34" s="46">
        <f>$Y34*SUM(Fasering!$D$5:$D$9)</f>
        <v>0</v>
      </c>
      <c r="AF34" s="46">
        <f>$Y34*SUM(Fasering!$D$5:$D$10)</f>
        <v>0</v>
      </c>
      <c r="AG34" s="76">
        <f>$Y34*SUM(Fasering!$D$5:$D$11)</f>
        <v>0</v>
      </c>
      <c r="AH34" s="5">
        <f>($AK$3+(I34+R34)*12*7.57%)*SUM(Fasering!$D$5)</f>
        <v>0</v>
      </c>
      <c r="AI34" s="9">
        <f>($AK$3+(J34+S34)*12*7.57%)*SUM(Fasering!$D$5:$D$6)</f>
        <v>514.12591587795021</v>
      </c>
      <c r="AJ34" s="9">
        <f>($AK$3+(K34+T34)*12*7.57%)*SUM(Fasering!$D$5:$D$7)</f>
        <v>879.22610720045327</v>
      </c>
      <c r="AK34" s="9">
        <f>($AK$3+(L34+U34)*12*7.57%)*SUM(Fasering!$D$5:$D$8)</f>
        <v>1295.4508851140845</v>
      </c>
      <c r="AL34" s="9">
        <f>($AK$3+(M34+V34)*12*7.57%)*SUM(Fasering!$D$5:$D$9)</f>
        <v>1762.8002496188449</v>
      </c>
      <c r="AM34" s="9">
        <f>($AK$3+(N34+W34)*12*7.57%)*SUM(Fasering!$D$5:$D$10)</f>
        <v>2280.0513299359618</v>
      </c>
      <c r="AN34" s="87">
        <f>($AK$3+(O34+X34)*12*7.57%)*SUM(Fasering!$D$5:$D$11)</f>
        <v>2849.5349389431999</v>
      </c>
      <c r="AO34" s="5">
        <f>($AK$3+(I34+AA34)*12*7.57%)*SUM(Fasering!$D$5)</f>
        <v>0</v>
      </c>
      <c r="AP34" s="9">
        <f>($AK$3+(J34+AB34)*12*7.57%)*SUM(Fasering!$D$5:$D$6)</f>
        <v>514.12591587795021</v>
      </c>
      <c r="AQ34" s="9">
        <f>($AK$3+(K34+AC34)*12*7.57%)*SUM(Fasering!$D$5:$D$7)</f>
        <v>879.22610720045327</v>
      </c>
      <c r="AR34" s="9">
        <f>($AK$3+(L34+AD34)*12*7.57%)*SUM(Fasering!$D$5:$D$8)</f>
        <v>1295.4508851140845</v>
      </c>
      <c r="AS34" s="9">
        <f>($AK$3+(M34+AE34)*12*7.57%)*SUM(Fasering!$D$5:$D$9)</f>
        <v>1762.8002496188449</v>
      </c>
      <c r="AT34" s="9">
        <f>($AK$3+(N34+AF34)*12*7.57%)*SUM(Fasering!$D$5:$D$10)</f>
        <v>2280.0513299359618</v>
      </c>
      <c r="AU34" s="87">
        <f>($AK$3+(O34+AG34)*12*7.57%)*SUM(Fasering!$D$5:$D$11)</f>
        <v>2849.5349389431999</v>
      </c>
    </row>
    <row r="35" spans="1:47" x14ac:dyDescent="0.3">
      <c r="A35" s="33">
        <f t="shared" si="7"/>
        <v>25</v>
      </c>
      <c r="B35" s="126">
        <v>28342.68</v>
      </c>
      <c r="C35" s="127"/>
      <c r="D35" s="126">
        <f t="shared" si="0"/>
        <v>35944.186776000002</v>
      </c>
      <c r="E35" s="128">
        <f t="shared" si="1"/>
        <v>891.03311550103001</v>
      </c>
      <c r="F35" s="126">
        <f t="shared" si="2"/>
        <v>2995.3488979999997</v>
      </c>
      <c r="G35" s="128">
        <f t="shared" si="8"/>
        <v>74.252759625085829</v>
      </c>
      <c r="H35" s="64">
        <f>'L4'!$H$10</f>
        <v>1609.3</v>
      </c>
      <c r="I35" s="64">
        <f>GEW!$E$12+($F35-GEW!$E$12)*SUM(Fasering!$D$5)</f>
        <v>1716.7792493333334</v>
      </c>
      <c r="J35" s="64">
        <f>GEW!$E$12+($F35-GEW!$E$12)*SUM(Fasering!$D$5:$D$6)</f>
        <v>2047.3709388472189</v>
      </c>
      <c r="K35" s="64">
        <f>GEW!$E$12+($F35-GEW!$E$12)*SUM(Fasering!$D$5:$D$7)</f>
        <v>2237.0518116501762</v>
      </c>
      <c r="L35" s="64">
        <f>GEW!$E$12+($F35-GEW!$E$12)*SUM(Fasering!$D$5:$D$8)</f>
        <v>2426.732684453134</v>
      </c>
      <c r="M35" s="64">
        <f>GEW!$E$12+($F35-GEW!$E$12)*SUM(Fasering!$D$5:$D$9)</f>
        <v>2616.4135572560917</v>
      </c>
      <c r="N35" s="64">
        <f>GEW!$E$12+($F35-GEW!$E$12)*SUM(Fasering!$D$5:$D$10)</f>
        <v>2805.668025197042</v>
      </c>
      <c r="O35" s="77">
        <f>GEW!$E$12+($F35-GEW!$E$12)*SUM(Fasering!$D$5:$D$11)</f>
        <v>2995.3488979999997</v>
      </c>
      <c r="P35" s="126">
        <f t="shared" si="3"/>
        <v>0</v>
      </c>
      <c r="Q35" s="128">
        <f t="shared" si="4"/>
        <v>0</v>
      </c>
      <c r="R35" s="46">
        <f>$P35*SUM(Fasering!$D$5)</f>
        <v>0</v>
      </c>
      <c r="S35" s="46">
        <f>$P35*SUM(Fasering!$D$5:$D$6)</f>
        <v>0</v>
      </c>
      <c r="T35" s="46">
        <f>$P35*SUM(Fasering!$D$5:$D$7)</f>
        <v>0</v>
      </c>
      <c r="U35" s="46">
        <f>$P35*SUM(Fasering!$D$5:$D$8)</f>
        <v>0</v>
      </c>
      <c r="V35" s="46">
        <f>$P35*SUM(Fasering!$D$5:$D$9)</f>
        <v>0</v>
      </c>
      <c r="W35" s="46">
        <f>$P35*SUM(Fasering!$D$5:$D$10)</f>
        <v>0</v>
      </c>
      <c r="X35" s="76">
        <f>$P35*SUM(Fasering!$D$5:$D$11)</f>
        <v>0</v>
      </c>
      <c r="Y35" s="126">
        <f t="shared" si="5"/>
        <v>0</v>
      </c>
      <c r="Z35" s="128">
        <f t="shared" si="6"/>
        <v>0</v>
      </c>
      <c r="AA35" s="75">
        <f>$Y35*SUM(Fasering!$D$5)</f>
        <v>0</v>
      </c>
      <c r="AB35" s="46">
        <f>$Y35*SUM(Fasering!$D$5:$D$6)</f>
        <v>0</v>
      </c>
      <c r="AC35" s="46">
        <f>$Y35*SUM(Fasering!$D$5:$D$7)</f>
        <v>0</v>
      </c>
      <c r="AD35" s="46">
        <f>$Y35*SUM(Fasering!$D$5:$D$8)</f>
        <v>0</v>
      </c>
      <c r="AE35" s="46">
        <f>$Y35*SUM(Fasering!$D$5:$D$9)</f>
        <v>0</v>
      </c>
      <c r="AF35" s="46">
        <f>$Y35*SUM(Fasering!$D$5:$D$10)</f>
        <v>0</v>
      </c>
      <c r="AG35" s="76">
        <f>$Y35*SUM(Fasering!$D$5:$D$11)</f>
        <v>0</v>
      </c>
      <c r="AH35" s="5">
        <f>($AK$3+(I35+R35)*12*7.57%)*SUM(Fasering!$D$5)</f>
        <v>0</v>
      </c>
      <c r="AI35" s="9">
        <f>($AK$3+(J35+S35)*12*7.57%)*SUM(Fasering!$D$5:$D$6)</f>
        <v>514.12591587795021</v>
      </c>
      <c r="AJ35" s="9">
        <f>($AK$3+(K35+T35)*12*7.57%)*SUM(Fasering!$D$5:$D$7)</f>
        <v>879.22610720045327</v>
      </c>
      <c r="AK35" s="9">
        <f>($AK$3+(L35+U35)*12*7.57%)*SUM(Fasering!$D$5:$D$8)</f>
        <v>1295.4508851140845</v>
      </c>
      <c r="AL35" s="9">
        <f>($AK$3+(M35+V35)*12*7.57%)*SUM(Fasering!$D$5:$D$9)</f>
        <v>1762.8002496188449</v>
      </c>
      <c r="AM35" s="9">
        <f>($AK$3+(N35+W35)*12*7.57%)*SUM(Fasering!$D$5:$D$10)</f>
        <v>2280.0513299359618</v>
      </c>
      <c r="AN35" s="87">
        <f>($AK$3+(O35+X35)*12*7.57%)*SUM(Fasering!$D$5:$D$11)</f>
        <v>2849.5349389431999</v>
      </c>
      <c r="AO35" s="5">
        <f>($AK$3+(I35+AA35)*12*7.57%)*SUM(Fasering!$D$5)</f>
        <v>0</v>
      </c>
      <c r="AP35" s="9">
        <f>($AK$3+(J35+AB35)*12*7.57%)*SUM(Fasering!$D$5:$D$6)</f>
        <v>514.12591587795021</v>
      </c>
      <c r="AQ35" s="9">
        <f>($AK$3+(K35+AC35)*12*7.57%)*SUM(Fasering!$D$5:$D$7)</f>
        <v>879.22610720045327</v>
      </c>
      <c r="AR35" s="9">
        <f>($AK$3+(L35+AD35)*12*7.57%)*SUM(Fasering!$D$5:$D$8)</f>
        <v>1295.4508851140845</v>
      </c>
      <c r="AS35" s="9">
        <f>($AK$3+(M35+AE35)*12*7.57%)*SUM(Fasering!$D$5:$D$9)</f>
        <v>1762.8002496188449</v>
      </c>
      <c r="AT35" s="9">
        <f>($AK$3+(N35+AF35)*12*7.57%)*SUM(Fasering!$D$5:$D$10)</f>
        <v>2280.0513299359618</v>
      </c>
      <c r="AU35" s="87">
        <f>($AK$3+(O35+AG35)*12*7.57%)*SUM(Fasering!$D$5:$D$11)</f>
        <v>2849.5349389431999</v>
      </c>
    </row>
    <row r="36" spans="1:47" x14ac:dyDescent="0.3">
      <c r="A36" s="33">
        <f t="shared" si="7"/>
        <v>26</v>
      </c>
      <c r="B36" s="126">
        <v>28342.68</v>
      </c>
      <c r="C36" s="127"/>
      <c r="D36" s="126">
        <f t="shared" si="0"/>
        <v>35944.186776000002</v>
      </c>
      <c r="E36" s="128">
        <f t="shared" si="1"/>
        <v>891.03311550103001</v>
      </c>
      <c r="F36" s="126">
        <f t="shared" si="2"/>
        <v>2995.3488979999997</v>
      </c>
      <c r="G36" s="128">
        <f t="shared" si="8"/>
        <v>74.252759625085829</v>
      </c>
      <c r="H36" s="64">
        <f>'L4'!$H$10</f>
        <v>1609.3</v>
      </c>
      <c r="I36" s="64">
        <f>GEW!$E$12+($F36-GEW!$E$12)*SUM(Fasering!$D$5)</f>
        <v>1716.7792493333334</v>
      </c>
      <c r="J36" s="64">
        <f>GEW!$E$12+($F36-GEW!$E$12)*SUM(Fasering!$D$5:$D$6)</f>
        <v>2047.3709388472189</v>
      </c>
      <c r="K36" s="64">
        <f>GEW!$E$12+($F36-GEW!$E$12)*SUM(Fasering!$D$5:$D$7)</f>
        <v>2237.0518116501762</v>
      </c>
      <c r="L36" s="64">
        <f>GEW!$E$12+($F36-GEW!$E$12)*SUM(Fasering!$D$5:$D$8)</f>
        <v>2426.732684453134</v>
      </c>
      <c r="M36" s="64">
        <f>GEW!$E$12+($F36-GEW!$E$12)*SUM(Fasering!$D$5:$D$9)</f>
        <v>2616.4135572560917</v>
      </c>
      <c r="N36" s="64">
        <f>GEW!$E$12+($F36-GEW!$E$12)*SUM(Fasering!$D$5:$D$10)</f>
        <v>2805.668025197042</v>
      </c>
      <c r="O36" s="77">
        <f>GEW!$E$12+($F36-GEW!$E$12)*SUM(Fasering!$D$5:$D$11)</f>
        <v>2995.3488979999997</v>
      </c>
      <c r="P36" s="126">
        <f t="shared" si="3"/>
        <v>0</v>
      </c>
      <c r="Q36" s="128">
        <f t="shared" si="4"/>
        <v>0</v>
      </c>
      <c r="R36" s="46">
        <f>$P36*SUM(Fasering!$D$5)</f>
        <v>0</v>
      </c>
      <c r="S36" s="46">
        <f>$P36*SUM(Fasering!$D$5:$D$6)</f>
        <v>0</v>
      </c>
      <c r="T36" s="46">
        <f>$P36*SUM(Fasering!$D$5:$D$7)</f>
        <v>0</v>
      </c>
      <c r="U36" s="46">
        <f>$P36*SUM(Fasering!$D$5:$D$8)</f>
        <v>0</v>
      </c>
      <c r="V36" s="46">
        <f>$P36*SUM(Fasering!$D$5:$D$9)</f>
        <v>0</v>
      </c>
      <c r="W36" s="46">
        <f>$P36*SUM(Fasering!$D$5:$D$10)</f>
        <v>0</v>
      </c>
      <c r="X36" s="76">
        <f>$P36*SUM(Fasering!$D$5:$D$11)</f>
        <v>0</v>
      </c>
      <c r="Y36" s="126">
        <f t="shared" si="5"/>
        <v>0</v>
      </c>
      <c r="Z36" s="128">
        <f t="shared" si="6"/>
        <v>0</v>
      </c>
      <c r="AA36" s="75">
        <f>$Y36*SUM(Fasering!$D$5)</f>
        <v>0</v>
      </c>
      <c r="AB36" s="46">
        <f>$Y36*SUM(Fasering!$D$5:$D$6)</f>
        <v>0</v>
      </c>
      <c r="AC36" s="46">
        <f>$Y36*SUM(Fasering!$D$5:$D$7)</f>
        <v>0</v>
      </c>
      <c r="AD36" s="46">
        <f>$Y36*SUM(Fasering!$D$5:$D$8)</f>
        <v>0</v>
      </c>
      <c r="AE36" s="46">
        <f>$Y36*SUM(Fasering!$D$5:$D$9)</f>
        <v>0</v>
      </c>
      <c r="AF36" s="46">
        <f>$Y36*SUM(Fasering!$D$5:$D$10)</f>
        <v>0</v>
      </c>
      <c r="AG36" s="76">
        <f>$Y36*SUM(Fasering!$D$5:$D$11)</f>
        <v>0</v>
      </c>
      <c r="AH36" s="5">
        <f>($AK$3+(I36+R36)*12*7.57%)*SUM(Fasering!$D$5)</f>
        <v>0</v>
      </c>
      <c r="AI36" s="9">
        <f>($AK$3+(J36+S36)*12*7.57%)*SUM(Fasering!$D$5:$D$6)</f>
        <v>514.12591587795021</v>
      </c>
      <c r="AJ36" s="9">
        <f>($AK$3+(K36+T36)*12*7.57%)*SUM(Fasering!$D$5:$D$7)</f>
        <v>879.22610720045327</v>
      </c>
      <c r="AK36" s="9">
        <f>($AK$3+(L36+U36)*12*7.57%)*SUM(Fasering!$D$5:$D$8)</f>
        <v>1295.4508851140845</v>
      </c>
      <c r="AL36" s="9">
        <f>($AK$3+(M36+V36)*12*7.57%)*SUM(Fasering!$D$5:$D$9)</f>
        <v>1762.8002496188449</v>
      </c>
      <c r="AM36" s="9">
        <f>($AK$3+(N36+W36)*12*7.57%)*SUM(Fasering!$D$5:$D$10)</f>
        <v>2280.0513299359618</v>
      </c>
      <c r="AN36" s="87">
        <f>($AK$3+(O36+X36)*12*7.57%)*SUM(Fasering!$D$5:$D$11)</f>
        <v>2849.5349389431999</v>
      </c>
      <c r="AO36" s="5">
        <f>($AK$3+(I36+AA36)*12*7.57%)*SUM(Fasering!$D$5)</f>
        <v>0</v>
      </c>
      <c r="AP36" s="9">
        <f>($AK$3+(J36+AB36)*12*7.57%)*SUM(Fasering!$D$5:$D$6)</f>
        <v>514.12591587795021</v>
      </c>
      <c r="AQ36" s="9">
        <f>($AK$3+(K36+AC36)*12*7.57%)*SUM(Fasering!$D$5:$D$7)</f>
        <v>879.22610720045327</v>
      </c>
      <c r="AR36" s="9">
        <f>($AK$3+(L36+AD36)*12*7.57%)*SUM(Fasering!$D$5:$D$8)</f>
        <v>1295.4508851140845</v>
      </c>
      <c r="AS36" s="9">
        <f>($AK$3+(M36+AE36)*12*7.57%)*SUM(Fasering!$D$5:$D$9)</f>
        <v>1762.8002496188449</v>
      </c>
      <c r="AT36" s="9">
        <f>($AK$3+(N36+AF36)*12*7.57%)*SUM(Fasering!$D$5:$D$10)</f>
        <v>2280.0513299359618</v>
      </c>
      <c r="AU36" s="87">
        <f>($AK$3+(O36+AG36)*12*7.57%)*SUM(Fasering!$D$5:$D$11)</f>
        <v>2849.5349389431999</v>
      </c>
    </row>
    <row r="37" spans="1:47" x14ac:dyDescent="0.3">
      <c r="A37" s="33">
        <f t="shared" si="7"/>
        <v>27</v>
      </c>
      <c r="B37" s="126">
        <v>28342.68</v>
      </c>
      <c r="C37" s="127"/>
      <c r="D37" s="126">
        <f t="shared" si="0"/>
        <v>35944.186776000002</v>
      </c>
      <c r="E37" s="128">
        <f t="shared" si="1"/>
        <v>891.03311550103001</v>
      </c>
      <c r="F37" s="126">
        <f t="shared" si="2"/>
        <v>2995.3488979999997</v>
      </c>
      <c r="G37" s="128">
        <f t="shared" si="8"/>
        <v>74.252759625085829</v>
      </c>
      <c r="H37" s="64">
        <f>'L4'!$H$10</f>
        <v>1609.3</v>
      </c>
      <c r="I37" s="64">
        <f>GEW!$E$12+($F37-GEW!$E$12)*SUM(Fasering!$D$5)</f>
        <v>1716.7792493333334</v>
      </c>
      <c r="J37" s="64">
        <f>GEW!$E$12+($F37-GEW!$E$12)*SUM(Fasering!$D$5:$D$6)</f>
        <v>2047.3709388472189</v>
      </c>
      <c r="K37" s="64">
        <f>GEW!$E$12+($F37-GEW!$E$12)*SUM(Fasering!$D$5:$D$7)</f>
        <v>2237.0518116501762</v>
      </c>
      <c r="L37" s="64">
        <f>GEW!$E$12+($F37-GEW!$E$12)*SUM(Fasering!$D$5:$D$8)</f>
        <v>2426.732684453134</v>
      </c>
      <c r="M37" s="64">
        <f>GEW!$E$12+($F37-GEW!$E$12)*SUM(Fasering!$D$5:$D$9)</f>
        <v>2616.4135572560917</v>
      </c>
      <c r="N37" s="64">
        <f>GEW!$E$12+($F37-GEW!$E$12)*SUM(Fasering!$D$5:$D$10)</f>
        <v>2805.668025197042</v>
      </c>
      <c r="O37" s="77">
        <f>GEW!$E$12+($F37-GEW!$E$12)*SUM(Fasering!$D$5:$D$11)</f>
        <v>2995.3488979999997</v>
      </c>
      <c r="P37" s="126">
        <f t="shared" si="3"/>
        <v>0</v>
      </c>
      <c r="Q37" s="128">
        <f t="shared" si="4"/>
        <v>0</v>
      </c>
      <c r="R37" s="46">
        <f>$P37*SUM(Fasering!$D$5)</f>
        <v>0</v>
      </c>
      <c r="S37" s="46">
        <f>$P37*SUM(Fasering!$D$5:$D$6)</f>
        <v>0</v>
      </c>
      <c r="T37" s="46">
        <f>$P37*SUM(Fasering!$D$5:$D$7)</f>
        <v>0</v>
      </c>
      <c r="U37" s="46">
        <f>$P37*SUM(Fasering!$D$5:$D$8)</f>
        <v>0</v>
      </c>
      <c r="V37" s="46">
        <f>$P37*SUM(Fasering!$D$5:$D$9)</f>
        <v>0</v>
      </c>
      <c r="W37" s="46">
        <f>$P37*SUM(Fasering!$D$5:$D$10)</f>
        <v>0</v>
      </c>
      <c r="X37" s="76">
        <f>$P37*SUM(Fasering!$D$5:$D$11)</f>
        <v>0</v>
      </c>
      <c r="Y37" s="126">
        <f t="shared" si="5"/>
        <v>0</v>
      </c>
      <c r="Z37" s="128">
        <f t="shared" si="6"/>
        <v>0</v>
      </c>
      <c r="AA37" s="75">
        <f>$Y37*SUM(Fasering!$D$5)</f>
        <v>0</v>
      </c>
      <c r="AB37" s="46">
        <f>$Y37*SUM(Fasering!$D$5:$D$6)</f>
        <v>0</v>
      </c>
      <c r="AC37" s="46">
        <f>$Y37*SUM(Fasering!$D$5:$D$7)</f>
        <v>0</v>
      </c>
      <c r="AD37" s="46">
        <f>$Y37*SUM(Fasering!$D$5:$D$8)</f>
        <v>0</v>
      </c>
      <c r="AE37" s="46">
        <f>$Y37*SUM(Fasering!$D$5:$D$9)</f>
        <v>0</v>
      </c>
      <c r="AF37" s="46">
        <f>$Y37*SUM(Fasering!$D$5:$D$10)</f>
        <v>0</v>
      </c>
      <c r="AG37" s="76">
        <f>$Y37*SUM(Fasering!$D$5:$D$11)</f>
        <v>0</v>
      </c>
      <c r="AH37" s="5">
        <f>($AK$3+(I37+R37)*12*7.57%)*SUM(Fasering!$D$5)</f>
        <v>0</v>
      </c>
      <c r="AI37" s="9">
        <f>($AK$3+(J37+S37)*12*7.57%)*SUM(Fasering!$D$5:$D$6)</f>
        <v>514.12591587795021</v>
      </c>
      <c r="AJ37" s="9">
        <f>($AK$3+(K37+T37)*12*7.57%)*SUM(Fasering!$D$5:$D$7)</f>
        <v>879.22610720045327</v>
      </c>
      <c r="AK37" s="9">
        <f>($AK$3+(L37+U37)*12*7.57%)*SUM(Fasering!$D$5:$D$8)</f>
        <v>1295.4508851140845</v>
      </c>
      <c r="AL37" s="9">
        <f>($AK$3+(M37+V37)*12*7.57%)*SUM(Fasering!$D$5:$D$9)</f>
        <v>1762.8002496188449</v>
      </c>
      <c r="AM37" s="9">
        <f>($AK$3+(N37+W37)*12*7.57%)*SUM(Fasering!$D$5:$D$10)</f>
        <v>2280.0513299359618</v>
      </c>
      <c r="AN37" s="87">
        <f>($AK$3+(O37+X37)*12*7.57%)*SUM(Fasering!$D$5:$D$11)</f>
        <v>2849.5349389431999</v>
      </c>
      <c r="AO37" s="5">
        <f>($AK$3+(I37+AA37)*12*7.57%)*SUM(Fasering!$D$5)</f>
        <v>0</v>
      </c>
      <c r="AP37" s="9">
        <f>($AK$3+(J37+AB37)*12*7.57%)*SUM(Fasering!$D$5:$D$6)</f>
        <v>514.12591587795021</v>
      </c>
      <c r="AQ37" s="9">
        <f>($AK$3+(K37+AC37)*12*7.57%)*SUM(Fasering!$D$5:$D$7)</f>
        <v>879.22610720045327</v>
      </c>
      <c r="AR37" s="9">
        <f>($AK$3+(L37+AD37)*12*7.57%)*SUM(Fasering!$D$5:$D$8)</f>
        <v>1295.4508851140845</v>
      </c>
      <c r="AS37" s="9">
        <f>($AK$3+(M37+AE37)*12*7.57%)*SUM(Fasering!$D$5:$D$9)</f>
        <v>1762.8002496188449</v>
      </c>
      <c r="AT37" s="9">
        <f>($AK$3+(N37+AF37)*12*7.57%)*SUM(Fasering!$D$5:$D$10)</f>
        <v>2280.0513299359618</v>
      </c>
      <c r="AU37" s="87">
        <f>($AK$3+(O37+AG37)*12*7.57%)*SUM(Fasering!$D$5:$D$11)</f>
        <v>2849.5349389431999</v>
      </c>
    </row>
    <row r="38" spans="1:47" x14ac:dyDescent="0.3">
      <c r="A38" s="36"/>
      <c r="B38" s="129"/>
      <c r="C38" s="130"/>
      <c r="D38" s="129"/>
      <c r="E38" s="130"/>
      <c r="F38" s="129"/>
      <c r="G38" s="130"/>
      <c r="H38" s="47"/>
      <c r="I38" s="47"/>
      <c r="J38" s="47"/>
      <c r="K38" s="47"/>
      <c r="L38" s="47"/>
      <c r="M38" s="47"/>
      <c r="N38" s="47"/>
      <c r="O38" s="74"/>
      <c r="P38" s="129"/>
      <c r="Q38" s="130"/>
      <c r="R38" s="47"/>
      <c r="S38" s="47"/>
      <c r="T38" s="47"/>
      <c r="U38" s="47"/>
      <c r="V38" s="47"/>
      <c r="W38" s="47"/>
      <c r="X38" s="74"/>
      <c r="Y38" s="129"/>
      <c r="Z38" s="130"/>
      <c r="AA38" s="47"/>
      <c r="AB38" s="47"/>
      <c r="AC38" s="47"/>
      <c r="AD38" s="47"/>
      <c r="AE38" s="47"/>
      <c r="AF38" s="47"/>
      <c r="AG38" s="74"/>
      <c r="AH38" s="88"/>
      <c r="AI38" s="89"/>
      <c r="AJ38" s="89"/>
      <c r="AK38" s="89"/>
      <c r="AL38" s="89"/>
      <c r="AM38" s="89"/>
      <c r="AN38" s="90"/>
      <c r="AO38" s="88"/>
      <c r="AP38" s="89"/>
      <c r="AQ38" s="89"/>
      <c r="AR38" s="89"/>
      <c r="AS38" s="89"/>
      <c r="AT38" s="89"/>
      <c r="AU38" s="90"/>
    </row>
  </sheetData>
  <mergeCells count="166">
    <mergeCell ref="AH6:AN6"/>
    <mergeCell ref="AO6:AU6"/>
    <mergeCell ref="B8:C8"/>
    <mergeCell ref="D8:E8"/>
    <mergeCell ref="F8:G8"/>
    <mergeCell ref="P8:Q8"/>
    <mergeCell ref="Y8:Z8"/>
    <mergeCell ref="B9:C9"/>
    <mergeCell ref="D9:E9"/>
    <mergeCell ref="AA6:AG6"/>
    <mergeCell ref="B7:C7"/>
    <mergeCell ref="D7:E7"/>
    <mergeCell ref="F7:G7"/>
    <mergeCell ref="P7:Q7"/>
    <mergeCell ref="Y7:Z7"/>
    <mergeCell ref="B6:E6"/>
    <mergeCell ref="F6:G6"/>
    <mergeCell ref="P6:Q6"/>
    <mergeCell ref="R6:X6"/>
    <mergeCell ref="Y6:Z6"/>
    <mergeCell ref="H6:O6"/>
    <mergeCell ref="B10:C10"/>
    <mergeCell ref="D10:E10"/>
    <mergeCell ref="F10:G10"/>
    <mergeCell ref="P10:Q10"/>
    <mergeCell ref="Y10:Z10"/>
    <mergeCell ref="B11:C11"/>
    <mergeCell ref="D11:E11"/>
    <mergeCell ref="F11:G11"/>
    <mergeCell ref="P11:Q11"/>
    <mergeCell ref="Y11:Z11"/>
    <mergeCell ref="B12:C12"/>
    <mergeCell ref="D12:E12"/>
    <mergeCell ref="F12:G12"/>
    <mergeCell ref="P12:Q12"/>
    <mergeCell ref="Y12:Z12"/>
    <mergeCell ref="B13:C13"/>
    <mergeCell ref="D13:E13"/>
    <mergeCell ref="F13:G13"/>
    <mergeCell ref="P13:Q13"/>
    <mergeCell ref="Y13:Z13"/>
    <mergeCell ref="B14:C14"/>
    <mergeCell ref="D14:E14"/>
    <mergeCell ref="F14:G14"/>
    <mergeCell ref="P14:Q14"/>
    <mergeCell ref="Y14:Z14"/>
    <mergeCell ref="B15:C15"/>
    <mergeCell ref="D15:E15"/>
    <mergeCell ref="F15:G15"/>
    <mergeCell ref="P15:Q15"/>
    <mergeCell ref="Y15:Z15"/>
    <mergeCell ref="B16:C16"/>
    <mergeCell ref="D16:E16"/>
    <mergeCell ref="F16:G16"/>
    <mergeCell ref="P16:Q16"/>
    <mergeCell ref="Y16:Z16"/>
    <mergeCell ref="B17:C17"/>
    <mergeCell ref="D17:E17"/>
    <mergeCell ref="F17:G17"/>
    <mergeCell ref="P17:Q17"/>
    <mergeCell ref="Y17:Z17"/>
    <mergeCell ref="B18:C18"/>
    <mergeCell ref="D18:E18"/>
    <mergeCell ref="F18:G18"/>
    <mergeCell ref="P18:Q18"/>
    <mergeCell ref="Y18:Z18"/>
    <mergeCell ref="B19:C19"/>
    <mergeCell ref="D19:E19"/>
    <mergeCell ref="F19:G19"/>
    <mergeCell ref="P19:Q19"/>
    <mergeCell ref="Y19:Z19"/>
    <mergeCell ref="B20:C20"/>
    <mergeCell ref="D20:E20"/>
    <mergeCell ref="F20:G20"/>
    <mergeCell ref="P20:Q20"/>
    <mergeCell ref="Y20:Z20"/>
    <mergeCell ref="B21:C21"/>
    <mergeCell ref="D21:E21"/>
    <mergeCell ref="F21:G21"/>
    <mergeCell ref="P21:Q21"/>
    <mergeCell ref="Y21:Z21"/>
    <mergeCell ref="B22:C22"/>
    <mergeCell ref="D22:E22"/>
    <mergeCell ref="F22:G22"/>
    <mergeCell ref="P22:Q22"/>
    <mergeCell ref="Y22:Z22"/>
    <mergeCell ref="B23:C23"/>
    <mergeCell ref="D23:E23"/>
    <mergeCell ref="F23:G23"/>
    <mergeCell ref="P23:Q23"/>
    <mergeCell ref="Y23:Z23"/>
    <mergeCell ref="B24:C24"/>
    <mergeCell ref="D24:E24"/>
    <mergeCell ref="F24:G24"/>
    <mergeCell ref="P24:Q24"/>
    <mergeCell ref="Y24:Z24"/>
    <mergeCell ref="B25:C25"/>
    <mergeCell ref="D25:E25"/>
    <mergeCell ref="F25:G25"/>
    <mergeCell ref="P25:Q25"/>
    <mergeCell ref="Y25:Z25"/>
    <mergeCell ref="B26:C26"/>
    <mergeCell ref="D26:E26"/>
    <mergeCell ref="F26:G26"/>
    <mergeCell ref="P26:Q26"/>
    <mergeCell ref="Y26:Z26"/>
    <mergeCell ref="B27:C27"/>
    <mergeCell ref="D27:E27"/>
    <mergeCell ref="F27:G27"/>
    <mergeCell ref="P27:Q27"/>
    <mergeCell ref="Y27:Z27"/>
    <mergeCell ref="B28:C28"/>
    <mergeCell ref="D28:E28"/>
    <mergeCell ref="F28:G28"/>
    <mergeCell ref="P28:Q28"/>
    <mergeCell ref="Y28:Z28"/>
    <mergeCell ref="B29:C29"/>
    <mergeCell ref="D29:E29"/>
    <mergeCell ref="F29:G29"/>
    <mergeCell ref="P29:Q29"/>
    <mergeCell ref="Y29:Z29"/>
    <mergeCell ref="B30:C30"/>
    <mergeCell ref="D30:E30"/>
    <mergeCell ref="F30:G30"/>
    <mergeCell ref="P30:Q30"/>
    <mergeCell ref="Y30:Z30"/>
    <mergeCell ref="B31:C31"/>
    <mergeCell ref="D31:E31"/>
    <mergeCell ref="F31:G31"/>
    <mergeCell ref="P31:Q31"/>
    <mergeCell ref="Y31:Z31"/>
    <mergeCell ref="B32:C32"/>
    <mergeCell ref="D32:E32"/>
    <mergeCell ref="F32:G32"/>
    <mergeCell ref="P32:Q32"/>
    <mergeCell ref="Y32:Z32"/>
    <mergeCell ref="B33:C33"/>
    <mergeCell ref="D33:E33"/>
    <mergeCell ref="F33:G33"/>
    <mergeCell ref="P33:Q33"/>
    <mergeCell ref="Y33:Z33"/>
    <mergeCell ref="B34:C34"/>
    <mergeCell ref="D34:E34"/>
    <mergeCell ref="F34:G34"/>
    <mergeCell ref="P34:Q34"/>
    <mergeCell ref="Y34:Z34"/>
    <mergeCell ref="B35:C35"/>
    <mergeCell ref="D35:E35"/>
    <mergeCell ref="F35:G35"/>
    <mergeCell ref="P35:Q35"/>
    <mergeCell ref="Y35:Z35"/>
    <mergeCell ref="B38:C38"/>
    <mergeCell ref="D38:E38"/>
    <mergeCell ref="F38:G38"/>
    <mergeCell ref="P38:Q38"/>
    <mergeCell ref="Y38:Z38"/>
    <mergeCell ref="B36:C36"/>
    <mergeCell ref="D36:E36"/>
    <mergeCell ref="F36:G36"/>
    <mergeCell ref="P36:Q36"/>
    <mergeCell ref="Y36:Z36"/>
    <mergeCell ref="B37:C37"/>
    <mergeCell ref="D37:E37"/>
    <mergeCell ref="F37:G37"/>
    <mergeCell ref="P37:Q37"/>
    <mergeCell ref="Y37:Z37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  <colBreaks count="3" manualBreakCount="3">
    <brk id="15" max="1048575" man="1"/>
    <brk id="24" max="1048575" man="1"/>
    <brk id="33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6"/>
  <sheetViews>
    <sheetView zoomScale="80" zoomScaleNormal="80" workbookViewId="0"/>
  </sheetViews>
  <sheetFormatPr defaultRowHeight="15" x14ac:dyDescent="0.3"/>
  <cols>
    <col min="1" max="1" width="5" style="24" bestFit="1" customWidth="1"/>
    <col min="2" max="3" width="7.75" style="24" customWidth="1"/>
    <col min="4" max="4" width="8.875" style="24" bestFit="1" customWidth="1"/>
    <col min="5" max="7" width="7.75" style="24" customWidth="1"/>
    <col min="8" max="15" width="11.375" style="24" customWidth="1"/>
    <col min="16" max="17" width="7.75" style="24" customWidth="1"/>
    <col min="18" max="24" width="11.375" style="24" customWidth="1"/>
    <col min="25" max="26" width="7.75" style="24" customWidth="1"/>
    <col min="27" max="33" width="11.375" style="24" customWidth="1"/>
    <col min="34" max="43" width="11.25" customWidth="1"/>
    <col min="44" max="45" width="11.25" style="24" customWidth="1"/>
    <col min="46" max="47" width="11.25" customWidth="1"/>
  </cols>
  <sheetData>
    <row r="1" spans="1:47" s="24" customFormat="1" ht="16.5" x14ac:dyDescent="0.3">
      <c r="A1" s="21" t="s">
        <v>107</v>
      </c>
      <c r="B1" s="21"/>
      <c r="C1" s="21"/>
      <c r="D1" s="21"/>
      <c r="E1" s="22">
        <v>450</v>
      </c>
      <c r="F1" s="23" t="s">
        <v>108</v>
      </c>
      <c r="G1" s="21"/>
      <c r="H1" s="21"/>
      <c r="I1" s="21"/>
      <c r="L1" s="107">
        <f>D6</f>
        <v>41275</v>
      </c>
      <c r="O1" s="25" t="s">
        <v>109</v>
      </c>
      <c r="AG1"/>
      <c r="AH1" s="81" t="str">
        <f>'L4'!$AH$2</f>
        <v>Berekening eindejaarspremie 2014:</v>
      </c>
      <c r="AI1"/>
    </row>
    <row r="2" spans="1:47" s="24" customFormat="1" ht="16.5" x14ac:dyDescent="0.3">
      <c r="A2" s="21"/>
      <c r="B2" s="21"/>
      <c r="C2" s="21"/>
      <c r="D2" s="21"/>
      <c r="E2" s="58"/>
      <c r="F2" s="21"/>
      <c r="G2" s="21"/>
      <c r="H2" s="21"/>
      <c r="I2" s="21"/>
      <c r="N2" s="24" t="s">
        <v>22</v>
      </c>
      <c r="O2" s="72">
        <f>'L4'!O4</f>
        <v>1.2682</v>
      </c>
      <c r="R2" s="25"/>
      <c r="AH2" s="82" t="s">
        <v>169</v>
      </c>
      <c r="AI2"/>
      <c r="AK2" s="83">
        <f>'L4'!$AK$3</f>
        <v>128.56</v>
      </c>
      <c r="AL2"/>
    </row>
    <row r="3" spans="1:47" x14ac:dyDescent="0.3">
      <c r="AH3" s="82" t="s">
        <v>72</v>
      </c>
      <c r="AJ3" s="24"/>
    </row>
    <row r="4" spans="1:47" x14ac:dyDescent="0.3">
      <c r="A4" s="29"/>
      <c r="B4" s="135" t="s">
        <v>23</v>
      </c>
      <c r="C4" s="150"/>
      <c r="D4" s="150"/>
      <c r="E4" s="136"/>
      <c r="F4" s="135" t="s">
        <v>24</v>
      </c>
      <c r="G4" s="136"/>
      <c r="H4" s="147" t="s">
        <v>39</v>
      </c>
      <c r="I4" s="148"/>
      <c r="J4" s="148"/>
      <c r="K4" s="148"/>
      <c r="L4" s="148"/>
      <c r="M4" s="148"/>
      <c r="N4" s="148"/>
      <c r="O4" s="149"/>
      <c r="P4" s="135" t="s">
        <v>25</v>
      </c>
      <c r="Q4" s="138"/>
      <c r="R4" s="147" t="s">
        <v>40</v>
      </c>
      <c r="S4" s="148"/>
      <c r="T4" s="148"/>
      <c r="U4" s="148"/>
      <c r="V4" s="148"/>
      <c r="W4" s="148"/>
      <c r="X4" s="149"/>
      <c r="Y4" s="135" t="s">
        <v>26</v>
      </c>
      <c r="Z4" s="136"/>
      <c r="AA4" s="147" t="s">
        <v>41</v>
      </c>
      <c r="AB4" s="148"/>
      <c r="AC4" s="148"/>
      <c r="AD4" s="148"/>
      <c r="AE4" s="148"/>
      <c r="AF4" s="148"/>
      <c r="AG4" s="149"/>
      <c r="AH4" s="147" t="s">
        <v>177</v>
      </c>
      <c r="AI4" s="148"/>
      <c r="AJ4" s="148"/>
      <c r="AK4" s="148"/>
      <c r="AL4" s="148"/>
      <c r="AM4" s="148"/>
      <c r="AN4" s="149"/>
      <c r="AO4" s="147" t="s">
        <v>178</v>
      </c>
      <c r="AP4" s="148"/>
      <c r="AQ4" s="148"/>
      <c r="AR4" s="148"/>
      <c r="AS4" s="148"/>
      <c r="AT4" s="148"/>
      <c r="AU4" s="149"/>
    </row>
    <row r="5" spans="1:47" x14ac:dyDescent="0.3">
      <c r="A5" s="33"/>
      <c r="B5" s="151">
        <v>1</v>
      </c>
      <c r="C5" s="152"/>
      <c r="D5" s="151"/>
      <c r="E5" s="152"/>
      <c r="F5" s="151"/>
      <c r="G5" s="152"/>
      <c r="H5" s="44" t="s">
        <v>183</v>
      </c>
      <c r="I5" s="44" t="s">
        <v>184</v>
      </c>
      <c r="J5" s="44" t="s">
        <v>33</v>
      </c>
      <c r="K5" s="44" t="s">
        <v>34</v>
      </c>
      <c r="L5" s="44" t="s">
        <v>35</v>
      </c>
      <c r="M5" s="44" t="s">
        <v>36</v>
      </c>
      <c r="N5" s="44" t="s">
        <v>37</v>
      </c>
      <c r="O5" s="111" t="s">
        <v>38</v>
      </c>
      <c r="P5" s="151"/>
      <c r="Q5" s="152"/>
      <c r="R5" s="44" t="s">
        <v>185</v>
      </c>
      <c r="S5" s="44" t="s">
        <v>33</v>
      </c>
      <c r="T5" s="44" t="s">
        <v>34</v>
      </c>
      <c r="U5" s="44" t="s">
        <v>35</v>
      </c>
      <c r="V5" s="44" t="s">
        <v>36</v>
      </c>
      <c r="W5" s="44" t="s">
        <v>37</v>
      </c>
      <c r="X5" s="111" t="s">
        <v>38</v>
      </c>
      <c r="Y5" s="153" t="s">
        <v>28</v>
      </c>
      <c r="Z5" s="152"/>
      <c r="AA5" s="44" t="s">
        <v>185</v>
      </c>
      <c r="AB5" s="44" t="s">
        <v>33</v>
      </c>
      <c r="AC5" s="44" t="s">
        <v>34</v>
      </c>
      <c r="AD5" s="44" t="s">
        <v>35</v>
      </c>
      <c r="AE5" s="44" t="s">
        <v>36</v>
      </c>
      <c r="AF5" s="44" t="s">
        <v>37</v>
      </c>
      <c r="AG5" s="111" t="s">
        <v>38</v>
      </c>
      <c r="AH5" s="44" t="s">
        <v>185</v>
      </c>
      <c r="AI5" s="44" t="s">
        <v>33</v>
      </c>
      <c r="AJ5" s="44" t="s">
        <v>34</v>
      </c>
      <c r="AK5" s="44" t="s">
        <v>35</v>
      </c>
      <c r="AL5" s="44" t="s">
        <v>36</v>
      </c>
      <c r="AM5" s="44" t="s">
        <v>37</v>
      </c>
      <c r="AN5" s="111" t="s">
        <v>38</v>
      </c>
      <c r="AO5" s="44" t="s">
        <v>185</v>
      </c>
      <c r="AP5" s="44" t="s">
        <v>33</v>
      </c>
      <c r="AQ5" s="44" t="s">
        <v>34</v>
      </c>
      <c r="AR5" s="44" t="s">
        <v>35</v>
      </c>
      <c r="AS5" s="44" t="s">
        <v>36</v>
      </c>
      <c r="AT5" s="44" t="s">
        <v>37</v>
      </c>
      <c r="AU5" s="111" t="s">
        <v>38</v>
      </c>
    </row>
    <row r="6" spans="1:47" x14ac:dyDescent="0.3">
      <c r="A6" s="33"/>
      <c r="B6" s="139" t="s">
        <v>31</v>
      </c>
      <c r="C6" s="140"/>
      <c r="D6" s="145">
        <f>'L4'!$D$8</f>
        <v>41275</v>
      </c>
      <c r="E6" s="144"/>
      <c r="F6" s="145">
        <f>D6</f>
        <v>41275</v>
      </c>
      <c r="G6" s="146"/>
      <c r="H6" s="48"/>
      <c r="I6" s="48" t="s">
        <v>179</v>
      </c>
      <c r="J6" s="48" t="s">
        <v>180</v>
      </c>
      <c r="K6" s="48" t="s">
        <v>181</v>
      </c>
      <c r="L6" s="48" t="s">
        <v>181</v>
      </c>
      <c r="M6" s="48" t="s">
        <v>181</v>
      </c>
      <c r="N6" s="48" t="s">
        <v>182</v>
      </c>
      <c r="O6" s="54" t="s">
        <v>181</v>
      </c>
      <c r="P6" s="143"/>
      <c r="Q6" s="144"/>
      <c r="R6" s="48" t="s">
        <v>179</v>
      </c>
      <c r="S6" s="48" t="s">
        <v>180</v>
      </c>
      <c r="T6" s="48" t="s">
        <v>181</v>
      </c>
      <c r="U6" s="48" t="s">
        <v>181</v>
      </c>
      <c r="V6" s="48" t="s">
        <v>181</v>
      </c>
      <c r="W6" s="48" t="s">
        <v>182</v>
      </c>
      <c r="X6" s="54" t="s">
        <v>181</v>
      </c>
      <c r="Y6" s="143"/>
      <c r="Z6" s="144"/>
      <c r="AA6" s="48" t="s">
        <v>179</v>
      </c>
      <c r="AB6" s="48" t="s">
        <v>180</v>
      </c>
      <c r="AC6" s="48" t="s">
        <v>181</v>
      </c>
      <c r="AD6" s="48" t="s">
        <v>181</v>
      </c>
      <c r="AE6" s="48" t="s">
        <v>181</v>
      </c>
      <c r="AF6" s="48" t="s">
        <v>182</v>
      </c>
      <c r="AG6" s="54" t="s">
        <v>181</v>
      </c>
      <c r="AH6" s="48" t="s">
        <v>179</v>
      </c>
      <c r="AI6" s="48" t="s">
        <v>180</v>
      </c>
      <c r="AJ6" s="48" t="s">
        <v>181</v>
      </c>
      <c r="AK6" s="48" t="s">
        <v>181</v>
      </c>
      <c r="AL6" s="48" t="s">
        <v>181</v>
      </c>
      <c r="AM6" s="48" t="s">
        <v>182</v>
      </c>
      <c r="AN6" s="54" t="s">
        <v>181</v>
      </c>
      <c r="AO6" s="48" t="s">
        <v>179</v>
      </c>
      <c r="AP6" s="48" t="s">
        <v>180</v>
      </c>
      <c r="AQ6" s="48" t="s">
        <v>181</v>
      </c>
      <c r="AR6" s="48" t="s">
        <v>181</v>
      </c>
      <c r="AS6" s="48" t="s">
        <v>181</v>
      </c>
      <c r="AT6" s="48" t="s">
        <v>182</v>
      </c>
      <c r="AU6" s="54" t="s">
        <v>181</v>
      </c>
    </row>
    <row r="7" spans="1:47" x14ac:dyDescent="0.3">
      <c r="A7" s="33"/>
      <c r="B7" s="135"/>
      <c r="C7" s="136"/>
      <c r="D7" s="137"/>
      <c r="E7" s="138"/>
      <c r="F7" s="62"/>
      <c r="G7" s="63"/>
      <c r="H7" s="66"/>
      <c r="I7" s="66"/>
      <c r="J7" s="66"/>
      <c r="K7" s="66"/>
      <c r="L7" s="66"/>
      <c r="M7" s="66"/>
      <c r="N7" s="66"/>
      <c r="O7" s="63"/>
      <c r="P7" s="62"/>
      <c r="Q7" s="63"/>
      <c r="R7" s="45"/>
      <c r="S7" s="45"/>
      <c r="T7" s="45"/>
      <c r="U7" s="45"/>
      <c r="V7" s="45"/>
      <c r="W7" s="45"/>
      <c r="X7" s="79"/>
      <c r="Y7" s="62"/>
      <c r="Z7" s="63"/>
      <c r="AA7" s="78"/>
      <c r="AB7" s="45"/>
      <c r="AC7" s="45"/>
      <c r="AD7" s="45"/>
      <c r="AE7" s="45"/>
      <c r="AF7" s="45"/>
      <c r="AG7" s="79"/>
      <c r="AH7" s="84"/>
      <c r="AI7" s="85"/>
      <c r="AJ7" s="85"/>
      <c r="AK7" s="85"/>
      <c r="AL7" s="85"/>
      <c r="AM7" s="85"/>
      <c r="AN7" s="86"/>
      <c r="AO7" s="84"/>
      <c r="AP7" s="85"/>
      <c r="AQ7" s="85"/>
      <c r="AR7" s="85"/>
      <c r="AS7" s="85"/>
      <c r="AT7" s="85"/>
      <c r="AU7" s="86"/>
    </row>
    <row r="8" spans="1:47" x14ac:dyDescent="0.3">
      <c r="A8" s="33">
        <v>0</v>
      </c>
      <c r="B8" s="126">
        <v>18761.3</v>
      </c>
      <c r="C8" s="127"/>
      <c r="D8" s="126">
        <f t="shared" ref="D8:D35" si="0">B8*$O$2</f>
        <v>23793.08066</v>
      </c>
      <c r="E8" s="128">
        <f t="shared" ref="E8:E35" si="1">D8/40.3399</f>
        <v>589.81506300213925</v>
      </c>
      <c r="F8" s="131">
        <f t="shared" ref="F8:F35" si="2">B8/12*$O$2</f>
        <v>1982.7567216666666</v>
      </c>
      <c r="G8" s="132"/>
      <c r="H8" s="64">
        <f>'L4'!$H$10</f>
        <v>1609.3</v>
      </c>
      <c r="I8" s="64">
        <f>GEW!$E$12+($F8-GEW!$E$12)*SUM(Fasering!$D$5)</f>
        <v>1716.7792493333334</v>
      </c>
      <c r="J8" s="64">
        <f>GEW!$E$12+($F8-GEW!$E$12)*SUM(Fasering!$D$5:$D$6)</f>
        <v>1785.5513667091882</v>
      </c>
      <c r="K8" s="64">
        <f>GEW!$E$12+($F8-GEW!$E$12)*SUM(Fasering!$D$5:$D$7)</f>
        <v>1825.0101784764806</v>
      </c>
      <c r="L8" s="64">
        <f>GEW!$E$12+($F8-GEW!$E$12)*SUM(Fasering!$D$5:$D$8)</f>
        <v>1864.4689902437729</v>
      </c>
      <c r="M8" s="64">
        <f>GEW!$E$12+($F8-GEW!$E$12)*SUM(Fasering!$D$5:$D$9)</f>
        <v>1903.9278020110653</v>
      </c>
      <c r="N8" s="64">
        <f>GEW!$E$12+($F8-GEW!$E$12)*SUM(Fasering!$D$5:$D$10)</f>
        <v>1943.2979098993742</v>
      </c>
      <c r="O8" s="77">
        <f>GEW!$E$12+($F8-GEW!$E$12)*SUM(Fasering!$D$5:$D$11)</f>
        <v>1982.7567216666666</v>
      </c>
      <c r="P8" s="131">
        <f t="shared" ref="P8:P35" si="3">((B8&lt;19968.2)*913.03+(B8&gt;19968.2)*(B8&lt;20424.71)*(20424.71-B8+456.51)+(B8&gt;20424.71)*(B8&lt;22659.62)*456.51+(B8&gt;22659.62)*(B8&lt;23116.13)*(23116.13-B8))/12*$O$2</f>
        <v>96.49205383333333</v>
      </c>
      <c r="Q8" s="132">
        <f t="shared" ref="Q8:Q35" si="4">P8/40.3399</f>
        <v>2.3919755337354167</v>
      </c>
      <c r="R8" s="46">
        <f>$P8*SUM(Fasering!$D$5)</f>
        <v>0</v>
      </c>
      <c r="S8" s="46">
        <f>$P8*SUM(Fasering!$D$5:$D$6)</f>
        <v>24.949341738787748</v>
      </c>
      <c r="T8" s="46">
        <f>$P8*SUM(Fasering!$D$5:$D$7)</f>
        <v>39.26432020612684</v>
      </c>
      <c r="U8" s="46">
        <f>$P8*SUM(Fasering!$D$5:$D$8)</f>
        <v>53.579298673465928</v>
      </c>
      <c r="V8" s="46">
        <f>$P8*SUM(Fasering!$D$5:$D$9)</f>
        <v>67.894277140805016</v>
      </c>
      <c r="W8" s="46">
        <f>$P8*SUM(Fasering!$D$5:$D$10)</f>
        <v>82.177075365994256</v>
      </c>
      <c r="X8" s="76">
        <f>$P8*SUM(Fasering!$D$5:$D$11)</f>
        <v>96.49205383333333</v>
      </c>
      <c r="Y8" s="131">
        <f t="shared" ref="Y8:Y35" si="5">((B8&lt;19968.2)*456.51+(B8&gt;19968.2)*(B8&lt;20196.46)*(20196.46-B8+228.26)+(B8&gt;20196.46)*(B8&lt;22659.62)*228.26+(B8&gt;22659.62)*(B8&lt;22887.88)*(22887.88-B8))/12*$O$2</f>
        <v>48.245498499999997</v>
      </c>
      <c r="Z8" s="132">
        <f t="shared" ref="Z8:Z35" si="6">Y8/40.3399</f>
        <v>1.1959746677607033</v>
      </c>
      <c r="AA8" s="75">
        <f>$Y8*SUM(Fasering!$D$5)</f>
        <v>0</v>
      </c>
      <c r="AB8" s="46">
        <f>$Y8*SUM(Fasering!$D$5:$D$6)</f>
        <v>12.474534240029346</v>
      </c>
      <c r="AC8" s="46">
        <f>$Y8*SUM(Fasering!$D$5:$D$7)</f>
        <v>19.631945080992917</v>
      </c>
      <c r="AD8" s="46">
        <f>$Y8*SUM(Fasering!$D$5:$D$8)</f>
        <v>26.789355921956485</v>
      </c>
      <c r="AE8" s="46">
        <f>$Y8*SUM(Fasering!$D$5:$D$9)</f>
        <v>33.946766762920056</v>
      </c>
      <c r="AF8" s="46">
        <f>$Y8*SUM(Fasering!$D$5:$D$10)</f>
        <v>41.088087659036432</v>
      </c>
      <c r="AG8" s="76">
        <f>$Y8*SUM(Fasering!$D$5:$D$11)</f>
        <v>48.245498499999997</v>
      </c>
      <c r="AH8" s="5">
        <f>($AK$2+(I8+R8)*12*7.57%)*SUM(Fasering!$D$5)</f>
        <v>0</v>
      </c>
      <c r="AI8" s="9">
        <f>($AK$2+(J8+S8)*12*7.57%)*SUM(Fasering!$D$5:$D$6)</f>
        <v>458.4900118501497</v>
      </c>
      <c r="AJ8" s="9">
        <f>($AK$2+(K8+T8)*12*7.57%)*SUM(Fasering!$D$5:$D$7)</f>
        <v>741.43121117638816</v>
      </c>
      <c r="AK8" s="9">
        <f>($AK$2+(L8+U8)*12*7.57%)*SUM(Fasering!$D$5:$D$8)</f>
        <v>1038.866032102731</v>
      </c>
      <c r="AL8" s="9">
        <f>($AK$2+(M8+V8)*12*7.57%)*SUM(Fasering!$D$5:$D$9)</f>
        <v>1350.7944746291785</v>
      </c>
      <c r="AM8" s="9">
        <f>($AK$2+(N8+W8)*12*7.57%)*SUM(Fasering!$D$5:$D$10)</f>
        <v>1676.4664837715852</v>
      </c>
      <c r="AN8" s="87">
        <f>($AK$2+(O8+X8)*12*7.57%)*SUM(Fasering!$D$5:$D$11)</f>
        <v>2017.3495876642003</v>
      </c>
      <c r="AO8" s="5">
        <f>($AK$2+(I8+AA8)*12*7.57%)*SUM(Fasering!$D$5)</f>
        <v>0</v>
      </c>
      <c r="AP8" s="9">
        <f>($AK$2+(J8+AB8)*12*7.57%)*SUM(Fasering!$D$5:$D$6)</f>
        <v>455.55993831749686</v>
      </c>
      <c r="AQ8" s="9">
        <f>($AK$2+(K8+AC8)*12*7.57%)*SUM(Fasering!$D$5:$D$7)</f>
        <v>734.17422156095904</v>
      </c>
      <c r="AR8" s="9">
        <f>($AK$2+(L8+AD8)*12*7.57%)*SUM(Fasering!$D$5:$D$8)</f>
        <v>1025.352950940025</v>
      </c>
      <c r="AS8" s="9">
        <f>($AK$2+(M8+AE8)*12*7.57%)*SUM(Fasering!$D$5:$D$9)</f>
        <v>1329.096126454695</v>
      </c>
      <c r="AT8" s="9">
        <f>($AK$2+(N8+AF8)*12*7.57%)*SUM(Fasering!$D$5:$D$10)</f>
        <v>1644.6785940381335</v>
      </c>
      <c r="AU8" s="87">
        <f>($AK$2+(O8+AG8)*12*7.57%)*SUM(Fasering!$D$5:$D$11)</f>
        <v>1973.5224167993997</v>
      </c>
    </row>
    <row r="9" spans="1:47" x14ac:dyDescent="0.3">
      <c r="A9" s="33">
        <f t="shared" ref="A9:A35" si="7">+A8+1</f>
        <v>1</v>
      </c>
      <c r="B9" s="126">
        <v>19380.830000000002</v>
      </c>
      <c r="C9" s="127"/>
      <c r="D9" s="126">
        <f t="shared" si="0"/>
        <v>24578.768606000001</v>
      </c>
      <c r="E9" s="128">
        <f t="shared" si="1"/>
        <v>609.29175843271798</v>
      </c>
      <c r="F9" s="131">
        <f t="shared" si="2"/>
        <v>2048.2307171666671</v>
      </c>
      <c r="G9" s="132">
        <f t="shared" ref="G9:G35" si="8">F9/40.3399</f>
        <v>50.77431320272651</v>
      </c>
      <c r="H9" s="64">
        <f>'L4'!$H$10</f>
        <v>1609.3</v>
      </c>
      <c r="I9" s="64">
        <f>GEW!$E$12+($F9-GEW!$E$12)*SUM(Fasering!$D$5)</f>
        <v>1716.7792493333334</v>
      </c>
      <c r="J9" s="64">
        <f>GEW!$E$12+($F9-GEW!$E$12)*SUM(Fasering!$D$5:$D$6)</f>
        <v>1802.4805647502506</v>
      </c>
      <c r="K9" s="64">
        <f>GEW!$E$12+($F9-GEW!$E$12)*SUM(Fasering!$D$5:$D$7)</f>
        <v>1851.6527031441278</v>
      </c>
      <c r="L9" s="64">
        <f>GEW!$E$12+($F9-GEW!$E$12)*SUM(Fasering!$D$5:$D$8)</f>
        <v>1900.8248415380049</v>
      </c>
      <c r="M9" s="64">
        <f>GEW!$E$12+($F9-GEW!$E$12)*SUM(Fasering!$D$5:$D$9)</f>
        <v>1949.9969799318819</v>
      </c>
      <c r="N9" s="64">
        <f>GEW!$E$12+($F9-GEW!$E$12)*SUM(Fasering!$D$5:$D$10)</f>
        <v>1999.05857877279</v>
      </c>
      <c r="O9" s="77">
        <f>GEW!$E$12+($F9-GEW!$E$12)*SUM(Fasering!$D$5:$D$11)</f>
        <v>2048.2307171666671</v>
      </c>
      <c r="P9" s="131">
        <f t="shared" si="3"/>
        <v>96.49205383333333</v>
      </c>
      <c r="Q9" s="132">
        <f t="shared" si="4"/>
        <v>2.3919755337354167</v>
      </c>
      <c r="R9" s="46">
        <f>$P9*SUM(Fasering!$D$5)</f>
        <v>0</v>
      </c>
      <c r="S9" s="46">
        <f>$P9*SUM(Fasering!$D$5:$D$6)</f>
        <v>24.949341738787748</v>
      </c>
      <c r="T9" s="46">
        <f>$P9*SUM(Fasering!$D$5:$D$7)</f>
        <v>39.26432020612684</v>
      </c>
      <c r="U9" s="46">
        <f>$P9*SUM(Fasering!$D$5:$D$8)</f>
        <v>53.579298673465928</v>
      </c>
      <c r="V9" s="46">
        <f>$P9*SUM(Fasering!$D$5:$D$9)</f>
        <v>67.894277140805016</v>
      </c>
      <c r="W9" s="46">
        <f>$P9*SUM(Fasering!$D$5:$D$10)</f>
        <v>82.177075365994256</v>
      </c>
      <c r="X9" s="76">
        <f>$P9*SUM(Fasering!$D$5:$D$11)</f>
        <v>96.49205383333333</v>
      </c>
      <c r="Y9" s="131">
        <f t="shared" si="5"/>
        <v>48.245498499999997</v>
      </c>
      <c r="Z9" s="132">
        <f t="shared" si="6"/>
        <v>1.1959746677607033</v>
      </c>
      <c r="AA9" s="75">
        <f>$Y9*SUM(Fasering!$D$5)</f>
        <v>0</v>
      </c>
      <c r="AB9" s="46">
        <f>$Y9*SUM(Fasering!$D$5:$D$6)</f>
        <v>12.474534240029346</v>
      </c>
      <c r="AC9" s="46">
        <f>$Y9*SUM(Fasering!$D$5:$D$7)</f>
        <v>19.631945080992917</v>
      </c>
      <c r="AD9" s="46">
        <f>$Y9*SUM(Fasering!$D$5:$D$8)</f>
        <v>26.789355921956485</v>
      </c>
      <c r="AE9" s="46">
        <f>$Y9*SUM(Fasering!$D$5:$D$9)</f>
        <v>33.946766762920056</v>
      </c>
      <c r="AF9" s="46">
        <f>$Y9*SUM(Fasering!$D$5:$D$10)</f>
        <v>41.088087659036432</v>
      </c>
      <c r="AG9" s="76">
        <f>$Y9*SUM(Fasering!$D$5:$D$11)</f>
        <v>48.245498499999997</v>
      </c>
      <c r="AH9" s="5">
        <f>($AK$2+(I9+R9)*12*7.57%)*SUM(Fasering!$D$5)</f>
        <v>0</v>
      </c>
      <c r="AI9" s="9">
        <f>($AK$2+(J9+S9)*12*7.57%)*SUM(Fasering!$D$5:$D$6)</f>
        <v>462.46632932952502</v>
      </c>
      <c r="AJ9" s="9">
        <f>($AK$2+(K9+T9)*12*7.57%)*SUM(Fasering!$D$5:$D$7)</f>
        <v>751.27946048955505</v>
      </c>
      <c r="AK9" s="9">
        <f>($AK$2+(L9+U9)*12*7.57%)*SUM(Fasering!$D$5:$D$8)</f>
        <v>1057.2042411028435</v>
      </c>
      <c r="AL9" s="9">
        <f>($AK$2+(M9+V9)*12*7.57%)*SUM(Fasering!$D$5:$D$9)</f>
        <v>1380.2406711693907</v>
      </c>
      <c r="AM9" s="9">
        <f>($AK$2+(N9+W9)*12*7.57%)*SUM(Fasering!$D$5:$D$10)</f>
        <v>1719.6049033951836</v>
      </c>
      <c r="AN9" s="87">
        <f>($AK$2+(O9+X9)*12*7.57%)*SUM(Fasering!$D$5:$D$11)</f>
        <v>2076.8261651764005</v>
      </c>
      <c r="AO9" s="5">
        <f>($AK$2+(I9+AA9)*12*7.57%)*SUM(Fasering!$D$5)</f>
        <v>0</v>
      </c>
      <c r="AP9" s="9">
        <f>($AK$2+(J9+AB9)*12*7.57%)*SUM(Fasering!$D$5:$D$6)</f>
        <v>459.53625579687213</v>
      </c>
      <c r="AQ9" s="9">
        <f>($AK$2+(K9+AC9)*12*7.57%)*SUM(Fasering!$D$5:$D$7)</f>
        <v>744.02247087412582</v>
      </c>
      <c r="AR9" s="9">
        <f>($AK$2+(L9+AD9)*12*7.57%)*SUM(Fasering!$D$5:$D$8)</f>
        <v>1043.6911599401374</v>
      </c>
      <c r="AS9" s="9">
        <f>($AK$2+(M9+AE9)*12*7.57%)*SUM(Fasering!$D$5:$D$9)</f>
        <v>1358.5423229949074</v>
      </c>
      <c r="AT9" s="9">
        <f>($AK$2+(N9+AF9)*12*7.57%)*SUM(Fasering!$D$5:$D$10)</f>
        <v>1687.8170136617321</v>
      </c>
      <c r="AU9" s="87">
        <f>($AK$2+(O9+AG9)*12*7.57%)*SUM(Fasering!$D$5:$D$11)</f>
        <v>2032.9989943116002</v>
      </c>
    </row>
    <row r="10" spans="1:47" x14ac:dyDescent="0.3">
      <c r="A10" s="33">
        <f t="shared" si="7"/>
        <v>2</v>
      </c>
      <c r="B10" s="126">
        <v>20139.45</v>
      </c>
      <c r="C10" s="127"/>
      <c r="D10" s="126">
        <f t="shared" si="0"/>
        <v>25540.850490000001</v>
      </c>
      <c r="E10" s="128">
        <f t="shared" si="1"/>
        <v>633.14114536724185</v>
      </c>
      <c r="F10" s="131">
        <f t="shared" si="2"/>
        <v>2128.4042075000002</v>
      </c>
      <c r="G10" s="132">
        <f t="shared" si="8"/>
        <v>52.761762113936825</v>
      </c>
      <c r="H10" s="64">
        <f>'L4'!$H$10</f>
        <v>1609.3</v>
      </c>
      <c r="I10" s="64">
        <f>GEW!$E$12+($F10-GEW!$E$12)*SUM(Fasering!$D$5)</f>
        <v>1716.7792493333334</v>
      </c>
      <c r="J10" s="64">
        <f>GEW!$E$12+($F10-GEW!$E$12)*SUM(Fasering!$D$5:$D$6)</f>
        <v>1823.2105184537204</v>
      </c>
      <c r="K10" s="64">
        <f>GEW!$E$12+($F10-GEW!$E$12)*SUM(Fasering!$D$5:$D$7)</f>
        <v>1884.2767117690053</v>
      </c>
      <c r="L10" s="64">
        <f>GEW!$E$12+($F10-GEW!$E$12)*SUM(Fasering!$D$5:$D$8)</f>
        <v>1945.3429050842899</v>
      </c>
      <c r="M10" s="64">
        <f>GEW!$E$12+($F10-GEW!$E$12)*SUM(Fasering!$D$5:$D$9)</f>
        <v>2006.4090983995745</v>
      </c>
      <c r="N10" s="64">
        <f>GEW!$E$12+($F10-GEW!$E$12)*SUM(Fasering!$D$5:$D$10)</f>
        <v>2067.3380141847156</v>
      </c>
      <c r="O10" s="77">
        <f>GEW!$E$12+($F10-GEW!$E$12)*SUM(Fasering!$D$5:$D$11)</f>
        <v>2128.4042075000002</v>
      </c>
      <c r="P10" s="131">
        <f t="shared" si="3"/>
        <v>78.392726166666492</v>
      </c>
      <c r="Q10" s="132">
        <f t="shared" si="4"/>
        <v>1.9433049206038313</v>
      </c>
      <c r="R10" s="46">
        <f>$P10*SUM(Fasering!$D$5)</f>
        <v>0</v>
      </c>
      <c r="S10" s="46">
        <f>$P10*SUM(Fasering!$D$5:$D$6)</f>
        <v>20.269512745014453</v>
      </c>
      <c r="T10" s="46">
        <f>$P10*SUM(Fasering!$D$5:$D$7)</f>
        <v>31.89938424728502</v>
      </c>
      <c r="U10" s="46">
        <f>$P10*SUM(Fasering!$D$5:$D$8)</f>
        <v>43.529255749555581</v>
      </c>
      <c r="V10" s="46">
        <f>$P10*SUM(Fasering!$D$5:$D$9)</f>
        <v>55.159127251826149</v>
      </c>
      <c r="W10" s="46">
        <f>$P10*SUM(Fasering!$D$5:$D$10)</f>
        <v>66.762854664395931</v>
      </c>
      <c r="X10" s="76">
        <f>$P10*SUM(Fasering!$D$5:$D$11)</f>
        <v>78.392726166666492</v>
      </c>
      <c r="Y10" s="131">
        <f t="shared" si="5"/>
        <v>30.148284499999829</v>
      </c>
      <c r="Z10" s="132">
        <f t="shared" si="6"/>
        <v>0.74735645105713766</v>
      </c>
      <c r="AA10" s="75">
        <f>$Y10*SUM(Fasering!$D$5)</f>
        <v>0</v>
      </c>
      <c r="AB10" s="46">
        <f>$Y10*SUM(Fasering!$D$5:$D$6)</f>
        <v>7.7952517637141616</v>
      </c>
      <c r="AC10" s="46">
        <f>$Y10*SUM(Fasering!$D$5:$D$7)</f>
        <v>12.267869210433107</v>
      </c>
      <c r="AD10" s="46">
        <f>$Y10*SUM(Fasering!$D$5:$D$8)</f>
        <v>16.740486657152054</v>
      </c>
      <c r="AE10" s="46">
        <f>$Y10*SUM(Fasering!$D$5:$D$9)</f>
        <v>21.213104103871</v>
      </c>
      <c r="AF10" s="46">
        <f>$Y10*SUM(Fasering!$D$5:$D$10)</f>
        <v>25.675667053280886</v>
      </c>
      <c r="AG10" s="76">
        <f>$Y10*SUM(Fasering!$D$5:$D$11)</f>
        <v>30.148284499999829</v>
      </c>
      <c r="AH10" s="5">
        <f>($AK$2+(I10+R10)*12*7.57%)*SUM(Fasering!$D$5)</f>
        <v>0</v>
      </c>
      <c r="AI10" s="9">
        <f>($AK$2+(J10+S10)*12*7.57%)*SUM(Fasering!$D$5:$D$6)</f>
        <v>466.2361707168443</v>
      </c>
      <c r="AJ10" s="9">
        <f>($AK$2+(K10+T10)*12*7.57%)*SUM(Fasering!$D$5:$D$7)</f>
        <v>760.61632507493698</v>
      </c>
      <c r="AK10" s="9">
        <f>($AK$2+(L10+U10)*12*7.57%)*SUM(Fasering!$D$5:$D$8)</f>
        <v>1074.5902118198483</v>
      </c>
      <c r="AL10" s="9">
        <f>($AK$2+(M10+V10)*12*7.57%)*SUM(Fasering!$D$5:$D$9)</f>
        <v>1408.1578309515785</v>
      </c>
      <c r="AM10" s="9">
        <f>($AK$2+(N10+W10)*12*7.57%)*SUM(Fasering!$D$5:$D$10)</f>
        <v>1760.5032975812867</v>
      </c>
      <c r="AN10" s="87">
        <f>($AK$2+(O10+X10)*12*7.57%)*SUM(Fasering!$D$5:$D$11)</f>
        <v>2133.2143345427999</v>
      </c>
      <c r="AO10" s="5">
        <f>($AK$2+(I10+AA10)*12*7.57%)*SUM(Fasering!$D$5)</f>
        <v>0</v>
      </c>
      <c r="AP10" s="9">
        <f>($AK$2+(J10+AB10)*12*7.57%)*SUM(Fasering!$D$5:$D$6)</f>
        <v>463.30622554980653</v>
      </c>
      <c r="AQ10" s="9">
        <f>($AK$2+(K10+AC10)*12*7.57%)*SUM(Fasering!$D$5:$D$7)</f>
        <v>753.35965338597805</v>
      </c>
      <c r="AR10" s="9">
        <f>($AK$2+(L10+AD10)*12*7.57%)*SUM(Fasering!$D$5:$D$8)</f>
        <v>1061.0777226610485</v>
      </c>
      <c r="AS10" s="9">
        <f>($AK$2+(M10+AE10)*12*7.57%)*SUM(Fasering!$D$5:$D$9)</f>
        <v>1386.4604333750176</v>
      </c>
      <c r="AT10" s="9">
        <f>($AK$2+(N10+AF10)*12*7.57%)*SUM(Fasering!$D$5:$D$10)</f>
        <v>1728.7168004654525</v>
      </c>
      <c r="AU10" s="87">
        <f>($AK$2+(O10+AG10)*12*7.57%)*SUM(Fasering!$D$5:$D$11)</f>
        <v>2089.3890837328004</v>
      </c>
    </row>
    <row r="11" spans="1:47" x14ac:dyDescent="0.3">
      <c r="A11" s="33">
        <f t="shared" si="7"/>
        <v>3</v>
      </c>
      <c r="B11" s="126">
        <v>20898.05</v>
      </c>
      <c r="C11" s="127"/>
      <c r="D11" s="126">
        <f t="shared" si="0"/>
        <v>26502.907009999999</v>
      </c>
      <c r="E11" s="128">
        <f t="shared" si="1"/>
        <v>656.98990354462944</v>
      </c>
      <c r="F11" s="131">
        <f t="shared" si="2"/>
        <v>2208.5755841666664</v>
      </c>
      <c r="G11" s="132">
        <f t="shared" si="8"/>
        <v>54.749158628719123</v>
      </c>
      <c r="H11" s="64">
        <f>'L4'!$H$10</f>
        <v>1609.3</v>
      </c>
      <c r="I11" s="64">
        <f>GEW!$E$12+($F11-GEW!$E$12)*SUM(Fasering!$D$5)</f>
        <v>1716.7792493333334</v>
      </c>
      <c r="J11" s="64">
        <f>GEW!$E$12+($F11-GEW!$E$12)*SUM(Fasering!$D$5:$D$6)</f>
        <v>1843.9399256397323</v>
      </c>
      <c r="K11" s="64">
        <f>GEW!$E$12+($F11-GEW!$E$12)*SUM(Fasering!$D$5:$D$7)</f>
        <v>1916.8998603056004</v>
      </c>
      <c r="L11" s="64">
        <f>GEW!$E$12+($F11-GEW!$E$12)*SUM(Fasering!$D$5:$D$8)</f>
        <v>1989.8597949714688</v>
      </c>
      <c r="M11" s="64">
        <f>GEW!$E$12+($F11-GEW!$E$12)*SUM(Fasering!$D$5:$D$9)</f>
        <v>2062.8197296373373</v>
      </c>
      <c r="N11" s="64">
        <f>GEW!$E$12+($F11-GEW!$E$12)*SUM(Fasering!$D$5:$D$10)</f>
        <v>2135.6156495007981</v>
      </c>
      <c r="O11" s="77">
        <f>GEW!$E$12+($F11-GEW!$E$12)*SUM(Fasering!$D$5:$D$11)</f>
        <v>2208.5755841666664</v>
      </c>
      <c r="P11" s="131">
        <f t="shared" si="3"/>
        <v>48.245498499999997</v>
      </c>
      <c r="Q11" s="132">
        <f t="shared" si="4"/>
        <v>1.1959746677607033</v>
      </c>
      <c r="R11" s="46">
        <f>$P11*SUM(Fasering!$D$5)</f>
        <v>0</v>
      </c>
      <c r="S11" s="46">
        <f>$P11*SUM(Fasering!$D$5:$D$6)</f>
        <v>12.474534240029346</v>
      </c>
      <c r="T11" s="46">
        <f>$P11*SUM(Fasering!$D$5:$D$7)</f>
        <v>19.631945080992917</v>
      </c>
      <c r="U11" s="46">
        <f>$P11*SUM(Fasering!$D$5:$D$8)</f>
        <v>26.789355921956485</v>
      </c>
      <c r="V11" s="46">
        <f>$P11*SUM(Fasering!$D$5:$D$9)</f>
        <v>33.946766762920056</v>
      </c>
      <c r="W11" s="46">
        <f>$P11*SUM(Fasering!$D$5:$D$10)</f>
        <v>41.088087659036432</v>
      </c>
      <c r="X11" s="76">
        <f>$P11*SUM(Fasering!$D$5:$D$11)</f>
        <v>48.245498499999997</v>
      </c>
      <c r="Y11" s="131">
        <f t="shared" si="5"/>
        <v>24.123277666666663</v>
      </c>
      <c r="Z11" s="132">
        <f t="shared" si="6"/>
        <v>0.5980004329873565</v>
      </c>
      <c r="AA11" s="75">
        <f>$Y11*SUM(Fasering!$D$5)</f>
        <v>0</v>
      </c>
      <c r="AB11" s="46">
        <f>$Y11*SUM(Fasering!$D$5:$D$6)</f>
        <v>6.2374037493792001</v>
      </c>
      <c r="AC11" s="46">
        <f>$Y11*SUM(Fasering!$D$5:$D$7)</f>
        <v>9.8161875625669595</v>
      </c>
      <c r="AD11" s="46">
        <f>$Y11*SUM(Fasering!$D$5:$D$8)</f>
        <v>13.39497137575472</v>
      </c>
      <c r="AE11" s="46">
        <f>$Y11*SUM(Fasering!$D$5:$D$9)</f>
        <v>16.97375518894248</v>
      </c>
      <c r="AF11" s="46">
        <f>$Y11*SUM(Fasering!$D$5:$D$10)</f>
        <v>20.544493853478905</v>
      </c>
      <c r="AG11" s="76">
        <f>$Y11*SUM(Fasering!$D$5:$D$11)</f>
        <v>24.123277666666663</v>
      </c>
      <c r="AH11" s="5">
        <f>($AK$2+(I11+R11)*12*7.57%)*SUM(Fasering!$D$5)</f>
        <v>0</v>
      </c>
      <c r="AI11" s="9">
        <f>($AK$2+(J11+S11)*12*7.57%)*SUM(Fasering!$D$5:$D$6)</f>
        <v>469.27419973188398</v>
      </c>
      <c r="AJ11" s="9">
        <f>($AK$2+(K11+T11)*12*7.57%)*SUM(Fasering!$D$5:$D$7)</f>
        <v>768.14069085204892</v>
      </c>
      <c r="AK11" s="9">
        <f>($AK$2+(L11+U11)*12*7.57%)*SUM(Fasering!$D$5:$D$8)</f>
        <v>1088.6011682676606</v>
      </c>
      <c r="AL11" s="9">
        <f>($AK$2+(M11+V11)*12*7.57%)*SUM(Fasering!$D$5:$D$9)</f>
        <v>1430.6556319787185</v>
      </c>
      <c r="AM11" s="9">
        <f>($AK$2+(N11+W11)*12*7.57%)*SUM(Fasering!$D$5:$D$10)</f>
        <v>1793.4623787309222</v>
      </c>
      <c r="AN11" s="87">
        <f>($AK$2+(O11+X11)*12*7.57%)*SUM(Fasering!$D$5:$D$11)</f>
        <v>2178.6562714943998</v>
      </c>
      <c r="AO11" s="5">
        <f>($AK$2+(I11+AA11)*12*7.57%)*SUM(Fasering!$D$5)</f>
        <v>0</v>
      </c>
      <c r="AP11" s="9">
        <f>($AK$2+(J11+AB11)*12*7.57%)*SUM(Fasering!$D$5:$D$6)</f>
        <v>467.80922714836515</v>
      </c>
      <c r="AQ11" s="9">
        <f>($AK$2+(K11+AC11)*12*7.57%)*SUM(Fasering!$D$5:$D$7)</f>
        <v>764.51235500756968</v>
      </c>
      <c r="AR11" s="9">
        <f>($AK$2+(L11+AD11)*12*7.57%)*SUM(Fasering!$D$5:$D$8)</f>
        <v>1081.8449236882605</v>
      </c>
      <c r="AS11" s="9">
        <f>($AK$2+(M11+AE11)*12*7.57%)*SUM(Fasering!$D$5:$D$9)</f>
        <v>1419.8069331904383</v>
      </c>
      <c r="AT11" s="9">
        <f>($AK$2+(N11+AF11)*12*7.57%)*SUM(Fasering!$D$5:$D$10)</f>
        <v>1777.5691301730053</v>
      </c>
      <c r="AU11" s="87">
        <f>($AK$2+(O11+AG11)*12*7.57%)*SUM(Fasering!$D$5:$D$11)</f>
        <v>2156.7436460894</v>
      </c>
    </row>
    <row r="12" spans="1:47" x14ac:dyDescent="0.3">
      <c r="A12" s="33">
        <f t="shared" si="7"/>
        <v>4</v>
      </c>
      <c r="B12" s="126">
        <v>21652.61</v>
      </c>
      <c r="C12" s="127"/>
      <c r="D12" s="126">
        <f t="shared" si="0"/>
        <v>27459.840002000001</v>
      </c>
      <c r="E12" s="128">
        <f t="shared" si="1"/>
        <v>680.71165278049773</v>
      </c>
      <c r="F12" s="131">
        <f t="shared" si="2"/>
        <v>2288.3200001666669</v>
      </c>
      <c r="G12" s="132">
        <f t="shared" si="8"/>
        <v>56.725971065041485</v>
      </c>
      <c r="H12" s="64">
        <f>'L4'!$H$10</f>
        <v>1609.3</v>
      </c>
      <c r="I12" s="64">
        <f>GEW!$E$12+($F12-GEW!$E$12)*SUM(Fasering!$D$5)</f>
        <v>1716.7792493333334</v>
      </c>
      <c r="J12" s="64">
        <f>GEW!$E$12+($F12-GEW!$E$12)*SUM(Fasering!$D$5:$D$6)</f>
        <v>1864.5589362992064</v>
      </c>
      <c r="K12" s="64">
        <f>GEW!$E$12+($F12-GEW!$E$12)*SUM(Fasering!$D$5:$D$7)</f>
        <v>1949.3492710092305</v>
      </c>
      <c r="L12" s="64">
        <f>GEW!$E$12+($F12-GEW!$E$12)*SUM(Fasering!$D$5:$D$8)</f>
        <v>2034.1396057192544</v>
      </c>
      <c r="M12" s="64">
        <f>GEW!$E$12+($F12-GEW!$E$12)*SUM(Fasering!$D$5:$D$9)</f>
        <v>2118.9299404292783</v>
      </c>
      <c r="N12" s="64">
        <f>GEW!$E$12+($F12-GEW!$E$12)*SUM(Fasering!$D$5:$D$10)</f>
        <v>2203.5296654566428</v>
      </c>
      <c r="O12" s="77">
        <f>GEW!$E$12+($F12-GEW!$E$12)*SUM(Fasering!$D$5:$D$11)</f>
        <v>2288.3200001666669</v>
      </c>
      <c r="P12" s="131">
        <f t="shared" si="3"/>
        <v>48.245498499999997</v>
      </c>
      <c r="Q12" s="132">
        <f t="shared" si="4"/>
        <v>1.1959746677607033</v>
      </c>
      <c r="R12" s="46">
        <f>$P12*SUM(Fasering!$D$5)</f>
        <v>0</v>
      </c>
      <c r="S12" s="46">
        <f>$P12*SUM(Fasering!$D$5:$D$6)</f>
        <v>12.474534240029346</v>
      </c>
      <c r="T12" s="46">
        <f>$P12*SUM(Fasering!$D$5:$D$7)</f>
        <v>19.631945080992917</v>
      </c>
      <c r="U12" s="46">
        <f>$P12*SUM(Fasering!$D$5:$D$8)</f>
        <v>26.789355921956485</v>
      </c>
      <c r="V12" s="46">
        <f>$P12*SUM(Fasering!$D$5:$D$9)</f>
        <v>33.946766762920056</v>
      </c>
      <c r="W12" s="46">
        <f>$P12*SUM(Fasering!$D$5:$D$10)</f>
        <v>41.088087659036432</v>
      </c>
      <c r="X12" s="76">
        <f>$P12*SUM(Fasering!$D$5:$D$11)</f>
        <v>48.245498499999997</v>
      </c>
      <c r="Y12" s="131">
        <f t="shared" si="5"/>
        <v>24.123277666666663</v>
      </c>
      <c r="Z12" s="132">
        <f t="shared" si="6"/>
        <v>0.5980004329873565</v>
      </c>
      <c r="AA12" s="75">
        <f>$Y12*SUM(Fasering!$D$5)</f>
        <v>0</v>
      </c>
      <c r="AB12" s="46">
        <f>$Y12*SUM(Fasering!$D$5:$D$6)</f>
        <v>6.2374037493792001</v>
      </c>
      <c r="AC12" s="46">
        <f>$Y12*SUM(Fasering!$D$5:$D$7)</f>
        <v>9.8161875625669595</v>
      </c>
      <c r="AD12" s="46">
        <f>$Y12*SUM(Fasering!$D$5:$D$8)</f>
        <v>13.39497137575472</v>
      </c>
      <c r="AE12" s="46">
        <f>$Y12*SUM(Fasering!$D$5:$D$9)</f>
        <v>16.97375518894248</v>
      </c>
      <c r="AF12" s="46">
        <f>$Y12*SUM(Fasering!$D$5:$D$10)</f>
        <v>20.544493853478905</v>
      </c>
      <c r="AG12" s="76">
        <f>$Y12*SUM(Fasering!$D$5:$D$11)</f>
        <v>24.123277666666663</v>
      </c>
      <c r="AH12" s="5">
        <f>($AK$2+(I12+R12)*12*7.57%)*SUM(Fasering!$D$5)</f>
        <v>0</v>
      </c>
      <c r="AI12" s="9">
        <f>($AK$2+(J12+S12)*12*7.57%)*SUM(Fasering!$D$5:$D$6)</f>
        <v>474.11717766231089</v>
      </c>
      <c r="AJ12" s="9">
        <f>($AK$2+(K12+T12)*12*7.57%)*SUM(Fasering!$D$5:$D$7)</f>
        <v>780.1354207307362</v>
      </c>
      <c r="AK12" s="9">
        <f>($AK$2+(L12+U12)*12*7.57%)*SUM(Fasering!$D$5:$D$8)</f>
        <v>1110.9362916404186</v>
      </c>
      <c r="AL12" s="9">
        <f>($AK$2+(M12+V12)*12*7.57%)*SUM(Fasering!$D$5:$D$9)</f>
        <v>1466.5197903913581</v>
      </c>
      <c r="AM12" s="9">
        <f>($AK$2+(N12+W12)*12*7.57%)*SUM(Fasering!$D$5:$D$10)</f>
        <v>1846.0030561980057</v>
      </c>
      <c r="AN12" s="87">
        <f>($AK$2+(O12+X12)*12*7.57%)*SUM(Fasering!$D$5:$D$11)</f>
        <v>2251.0960989888003</v>
      </c>
      <c r="AO12" s="5">
        <f>($AK$2+(I12+AA12)*12*7.57%)*SUM(Fasering!$D$5)</f>
        <v>0</v>
      </c>
      <c r="AP12" s="9">
        <f>($AK$2+(J12+AB12)*12*7.57%)*SUM(Fasering!$D$5:$D$6)</f>
        <v>472.65220507879212</v>
      </c>
      <c r="AQ12" s="9">
        <f>($AK$2+(K12+AC12)*12*7.57%)*SUM(Fasering!$D$5:$D$7)</f>
        <v>776.50708488625696</v>
      </c>
      <c r="AR12" s="9">
        <f>($AK$2+(L12+AD12)*12*7.57%)*SUM(Fasering!$D$5:$D$8)</f>
        <v>1104.1800470610187</v>
      </c>
      <c r="AS12" s="9">
        <f>($AK$2+(M12+AE12)*12*7.57%)*SUM(Fasering!$D$5:$D$9)</f>
        <v>1455.6710916030777</v>
      </c>
      <c r="AT12" s="9">
        <f>($AK$2+(N12+AF12)*12*7.57%)*SUM(Fasering!$D$5:$D$10)</f>
        <v>1830.1098076400892</v>
      </c>
      <c r="AU12" s="87">
        <f>($AK$2+(O12+AG12)*12*7.57%)*SUM(Fasering!$D$5:$D$11)</f>
        <v>2229.1834735838002</v>
      </c>
    </row>
    <row r="13" spans="1:47" x14ac:dyDescent="0.3">
      <c r="A13" s="33">
        <f t="shared" si="7"/>
        <v>5</v>
      </c>
      <c r="B13" s="126">
        <v>21661.919999999998</v>
      </c>
      <c r="C13" s="127"/>
      <c r="D13" s="126">
        <f t="shared" si="0"/>
        <v>27471.646943999996</v>
      </c>
      <c r="E13" s="128">
        <f t="shared" si="1"/>
        <v>681.0043392274149</v>
      </c>
      <c r="F13" s="131">
        <f t="shared" si="2"/>
        <v>2289.3039119999999</v>
      </c>
      <c r="G13" s="132">
        <f t="shared" si="8"/>
        <v>56.750361602284585</v>
      </c>
      <c r="H13" s="64">
        <f>'L4'!$H$10</f>
        <v>1609.3</v>
      </c>
      <c r="I13" s="64">
        <f>GEW!$E$12+($F13-GEW!$E$12)*SUM(Fasering!$D$5)</f>
        <v>1716.7792493333334</v>
      </c>
      <c r="J13" s="64">
        <f>GEW!$E$12+($F13-GEW!$E$12)*SUM(Fasering!$D$5:$D$6)</f>
        <v>1864.8133401759553</v>
      </c>
      <c r="K13" s="64">
        <f>GEW!$E$12+($F13-GEW!$E$12)*SUM(Fasering!$D$5:$D$7)</f>
        <v>1949.7496421045055</v>
      </c>
      <c r="L13" s="64">
        <f>GEW!$E$12+($F13-GEW!$E$12)*SUM(Fasering!$D$5:$D$8)</f>
        <v>2034.6859440330554</v>
      </c>
      <c r="M13" s="64">
        <f>GEW!$E$12+($F13-GEW!$E$12)*SUM(Fasering!$D$5:$D$9)</f>
        <v>2119.6222459616056</v>
      </c>
      <c r="N13" s="64">
        <f>GEW!$E$12+($F13-GEW!$E$12)*SUM(Fasering!$D$5:$D$10)</f>
        <v>2204.3676100714497</v>
      </c>
      <c r="O13" s="77">
        <f>GEW!$E$12+($F13-GEW!$E$12)*SUM(Fasering!$D$5:$D$11)</f>
        <v>2289.3039119999999</v>
      </c>
      <c r="P13" s="131">
        <f t="shared" si="3"/>
        <v>48.245498499999997</v>
      </c>
      <c r="Q13" s="132">
        <f t="shared" si="4"/>
        <v>1.1959746677607033</v>
      </c>
      <c r="R13" s="46">
        <f>$P13*SUM(Fasering!$D$5)</f>
        <v>0</v>
      </c>
      <c r="S13" s="46">
        <f>$P13*SUM(Fasering!$D$5:$D$6)</f>
        <v>12.474534240029346</v>
      </c>
      <c r="T13" s="46">
        <f>$P13*SUM(Fasering!$D$5:$D$7)</f>
        <v>19.631945080992917</v>
      </c>
      <c r="U13" s="46">
        <f>$P13*SUM(Fasering!$D$5:$D$8)</f>
        <v>26.789355921956485</v>
      </c>
      <c r="V13" s="46">
        <f>$P13*SUM(Fasering!$D$5:$D$9)</f>
        <v>33.946766762920056</v>
      </c>
      <c r="W13" s="46">
        <f>$P13*SUM(Fasering!$D$5:$D$10)</f>
        <v>41.088087659036432</v>
      </c>
      <c r="X13" s="76">
        <f>$P13*SUM(Fasering!$D$5:$D$11)</f>
        <v>48.245498499999997</v>
      </c>
      <c r="Y13" s="131">
        <f t="shared" si="5"/>
        <v>24.123277666666663</v>
      </c>
      <c r="Z13" s="132">
        <f t="shared" si="6"/>
        <v>0.5980004329873565</v>
      </c>
      <c r="AA13" s="75">
        <f>$Y13*SUM(Fasering!$D$5)</f>
        <v>0</v>
      </c>
      <c r="AB13" s="46">
        <f>$Y13*SUM(Fasering!$D$5:$D$6)</f>
        <v>6.2374037493792001</v>
      </c>
      <c r="AC13" s="46">
        <f>$Y13*SUM(Fasering!$D$5:$D$7)</f>
        <v>9.8161875625669595</v>
      </c>
      <c r="AD13" s="46">
        <f>$Y13*SUM(Fasering!$D$5:$D$8)</f>
        <v>13.39497137575472</v>
      </c>
      <c r="AE13" s="46">
        <f>$Y13*SUM(Fasering!$D$5:$D$9)</f>
        <v>16.97375518894248</v>
      </c>
      <c r="AF13" s="46">
        <f>$Y13*SUM(Fasering!$D$5:$D$10)</f>
        <v>20.544493853478905</v>
      </c>
      <c r="AG13" s="76">
        <f>$Y13*SUM(Fasering!$D$5:$D$11)</f>
        <v>24.123277666666663</v>
      </c>
      <c r="AH13" s="5">
        <f>($AK$2+(I13+R13)*12*7.57%)*SUM(Fasering!$D$5)</f>
        <v>0</v>
      </c>
      <c r="AI13" s="9">
        <f>($AK$2+(J13+S13)*12*7.57%)*SUM(Fasering!$D$5:$D$6)</f>
        <v>474.17693185618856</v>
      </c>
      <c r="AJ13" s="9">
        <f>($AK$2+(K13+T13)*12*7.57%)*SUM(Fasering!$D$5:$D$7)</f>
        <v>780.2834155027499</v>
      </c>
      <c r="AK13" s="9">
        <f>($AK$2+(L13+U13)*12*7.57%)*SUM(Fasering!$D$5:$D$8)</f>
        <v>1111.2118694587502</v>
      </c>
      <c r="AL13" s="9">
        <f>($AK$2+(M13+V13)*12*7.57%)*SUM(Fasering!$D$5:$D$9)</f>
        <v>1466.9622937241902</v>
      </c>
      <c r="AM13" s="9">
        <f>($AK$2+(N13+W13)*12*7.57%)*SUM(Fasering!$D$5:$D$10)</f>
        <v>1846.6513196988785</v>
      </c>
      <c r="AN13" s="87">
        <f>($AK$2+(O13+X13)*12*7.57%)*SUM(Fasering!$D$5:$D$11)</f>
        <v>2251.9898844981999</v>
      </c>
      <c r="AO13" s="5">
        <f>($AK$2+(I13+AA13)*12*7.57%)*SUM(Fasering!$D$5)</f>
        <v>0</v>
      </c>
      <c r="AP13" s="9">
        <f>($AK$2+(J13+AB13)*12*7.57%)*SUM(Fasering!$D$5:$D$6)</f>
        <v>472.71195927266973</v>
      </c>
      <c r="AQ13" s="9">
        <f>($AK$2+(K13+AC13)*12*7.57%)*SUM(Fasering!$D$5:$D$7)</f>
        <v>776.65507965827044</v>
      </c>
      <c r="AR13" s="9">
        <f>($AK$2+(L13+AD13)*12*7.57%)*SUM(Fasering!$D$5:$D$8)</f>
        <v>1104.4556248793504</v>
      </c>
      <c r="AS13" s="9">
        <f>($AK$2+(M13+AE13)*12*7.57%)*SUM(Fasering!$D$5:$D$9)</f>
        <v>1456.1135949359093</v>
      </c>
      <c r="AT13" s="9">
        <f>($AK$2+(N13+AF13)*12*7.57%)*SUM(Fasering!$D$5:$D$10)</f>
        <v>1830.7580711409614</v>
      </c>
      <c r="AU13" s="87">
        <f>($AK$2+(O13+AG13)*12*7.57%)*SUM(Fasering!$D$5:$D$11)</f>
        <v>2230.0772590931997</v>
      </c>
    </row>
    <row r="14" spans="1:47" x14ac:dyDescent="0.3">
      <c r="A14" s="33">
        <f t="shared" si="7"/>
        <v>6</v>
      </c>
      <c r="B14" s="126">
        <v>22737.37</v>
      </c>
      <c r="C14" s="127"/>
      <c r="D14" s="126">
        <f t="shared" si="0"/>
        <v>28835.532633999999</v>
      </c>
      <c r="E14" s="128">
        <f t="shared" si="1"/>
        <v>714.81418233560316</v>
      </c>
      <c r="F14" s="126">
        <f t="shared" si="2"/>
        <v>2402.9610528333333</v>
      </c>
      <c r="G14" s="128">
        <f t="shared" si="8"/>
        <v>59.56784852796693</v>
      </c>
      <c r="H14" s="64">
        <f>'L4'!$H$10</f>
        <v>1609.3</v>
      </c>
      <c r="I14" s="64">
        <f>GEW!$E$12+($F14-GEW!$E$12)*SUM(Fasering!$D$5)</f>
        <v>1716.7792493333334</v>
      </c>
      <c r="J14" s="64">
        <f>GEW!$E$12+($F14-GEW!$E$12)*SUM(Fasering!$D$5:$D$6)</f>
        <v>1894.2009501920329</v>
      </c>
      <c r="K14" s="64">
        <f>GEW!$E$12+($F14-GEW!$E$12)*SUM(Fasering!$D$5:$D$7)</f>
        <v>1995.998739248826</v>
      </c>
      <c r="L14" s="64">
        <f>GEW!$E$12+($F14-GEW!$E$12)*SUM(Fasering!$D$5:$D$8)</f>
        <v>2097.7965283056192</v>
      </c>
      <c r="M14" s="64">
        <f>GEW!$E$12+($F14-GEW!$E$12)*SUM(Fasering!$D$5:$D$9)</f>
        <v>2199.5943173624128</v>
      </c>
      <c r="N14" s="64">
        <f>GEW!$E$12+($F14-GEW!$E$12)*SUM(Fasering!$D$5:$D$10)</f>
        <v>2301.1632637765401</v>
      </c>
      <c r="O14" s="77">
        <f>GEW!$E$12+($F14-GEW!$E$12)*SUM(Fasering!$D$5:$D$11)</f>
        <v>2402.9610528333333</v>
      </c>
      <c r="P14" s="131">
        <f t="shared" si="3"/>
        <v>40.028619333333552</v>
      </c>
      <c r="Q14" s="132">
        <f t="shared" si="4"/>
        <v>0.99228355383462907</v>
      </c>
      <c r="R14" s="46">
        <f>$P14*SUM(Fasering!$D$5)</f>
        <v>0</v>
      </c>
      <c r="S14" s="46">
        <f>$P14*SUM(Fasering!$D$5:$D$6)</f>
        <v>10.349947621637076</v>
      </c>
      <c r="T14" s="46">
        <f>$P14*SUM(Fasering!$D$5:$D$7)</f>
        <v>16.288351884683617</v>
      </c>
      <c r="U14" s="46">
        <f>$P14*SUM(Fasering!$D$5:$D$8)</f>
        <v>22.226756147730157</v>
      </c>
      <c r="V14" s="46">
        <f>$P14*SUM(Fasering!$D$5:$D$9)</f>
        <v>28.1651604107767</v>
      </c>
      <c r="W14" s="46">
        <f>$P14*SUM(Fasering!$D$5:$D$10)</f>
        <v>34.090215070287016</v>
      </c>
      <c r="X14" s="76">
        <f>$P14*SUM(Fasering!$D$5:$D$11)</f>
        <v>40.028619333333552</v>
      </c>
      <c r="Y14" s="131">
        <f t="shared" si="5"/>
        <v>15.906398500000215</v>
      </c>
      <c r="Z14" s="132">
        <f t="shared" si="6"/>
        <v>0.39430931906128214</v>
      </c>
      <c r="AA14" s="75">
        <f>$Y14*SUM(Fasering!$D$5)</f>
        <v>0</v>
      </c>
      <c r="AB14" s="46">
        <f>$Y14*SUM(Fasering!$D$5:$D$6)</f>
        <v>4.1128171309869277</v>
      </c>
      <c r="AC14" s="46">
        <f>$Y14*SUM(Fasering!$D$5:$D$7)</f>
        <v>6.4725943662576588</v>
      </c>
      <c r="AD14" s="46">
        <f>$Y14*SUM(Fasering!$D$5:$D$8)</f>
        <v>8.83237160152839</v>
      </c>
      <c r="AE14" s="46">
        <f>$Y14*SUM(Fasering!$D$5:$D$9)</f>
        <v>11.192148836799122</v>
      </c>
      <c r="AF14" s="46">
        <f>$Y14*SUM(Fasering!$D$5:$D$10)</f>
        <v>13.546621264729485</v>
      </c>
      <c r="AG14" s="76">
        <f>$Y14*SUM(Fasering!$D$5:$D$11)</f>
        <v>15.906398500000215</v>
      </c>
      <c r="AH14" s="5">
        <f>($AK$2+(I14+R14)*12*7.57%)*SUM(Fasering!$D$5)</f>
        <v>0</v>
      </c>
      <c r="AI14" s="9">
        <f>($AK$2+(J14+S14)*12*7.57%)*SUM(Fasering!$D$5:$D$6)</f>
        <v>480.58045057065408</v>
      </c>
      <c r="AJ14" s="9">
        <f>($AK$2+(K14+T14)*12*7.57%)*SUM(Fasering!$D$5:$D$7)</f>
        <v>796.14317748319706</v>
      </c>
      <c r="AK14" s="9">
        <f>($AK$2+(L14+U14)*12*7.57%)*SUM(Fasering!$D$5:$D$8)</f>
        <v>1140.7439843190673</v>
      </c>
      <c r="AL14" s="9">
        <f>($AK$2+(M14+V14)*12*7.57%)*SUM(Fasering!$D$5:$D$9)</f>
        <v>1514.3828710782643</v>
      </c>
      <c r="AM14" s="9">
        <f>($AK$2+(N14+W14)*12*7.57%)*SUM(Fasering!$D$5:$D$10)</f>
        <v>1916.12204953999</v>
      </c>
      <c r="AN14" s="87">
        <f>($AK$2+(O14+X14)*12*7.57%)*SUM(Fasering!$D$5:$D$11)</f>
        <v>2347.7718181962005</v>
      </c>
      <c r="AO14" s="5">
        <f>($AK$2+(I14+AA14)*12*7.57%)*SUM(Fasering!$D$5)</f>
        <v>0</v>
      </c>
      <c r="AP14" s="9">
        <f>($AK$2+(J14+AB14)*12*7.57%)*SUM(Fasering!$D$5:$D$6)</f>
        <v>479.11547798713525</v>
      </c>
      <c r="AQ14" s="9">
        <f>($AK$2+(K14+AC14)*12*7.57%)*SUM(Fasering!$D$5:$D$7)</f>
        <v>792.51484163871771</v>
      </c>
      <c r="AR14" s="9">
        <f>($AK$2+(L14+AD14)*12*7.57%)*SUM(Fasering!$D$5:$D$8)</f>
        <v>1133.9877397396672</v>
      </c>
      <c r="AS14" s="9">
        <f>($AK$2+(M14+AE14)*12*7.57%)*SUM(Fasering!$D$5:$D$9)</f>
        <v>1503.5341722899843</v>
      </c>
      <c r="AT14" s="9">
        <f>($AK$2+(N14+AF14)*12*7.57%)*SUM(Fasering!$D$5:$D$10)</f>
        <v>1900.2288009820732</v>
      </c>
      <c r="AU14" s="87">
        <f>($AK$2+(O14+AG14)*12*7.57%)*SUM(Fasering!$D$5:$D$11)</f>
        <v>2325.8591927912003</v>
      </c>
    </row>
    <row r="15" spans="1:47" x14ac:dyDescent="0.3">
      <c r="A15" s="33">
        <f t="shared" si="7"/>
        <v>7</v>
      </c>
      <c r="B15" s="126">
        <v>22749.06</v>
      </c>
      <c r="C15" s="127"/>
      <c r="D15" s="126">
        <f t="shared" si="0"/>
        <v>28850.357892</v>
      </c>
      <c r="E15" s="128">
        <f t="shared" si="1"/>
        <v>715.18169088173249</v>
      </c>
      <c r="F15" s="126">
        <f t="shared" si="2"/>
        <v>2404.1964910000002</v>
      </c>
      <c r="G15" s="128">
        <f t="shared" si="8"/>
        <v>59.598474240144377</v>
      </c>
      <c r="H15" s="64">
        <f>'L4'!$H$10</f>
        <v>1609.3</v>
      </c>
      <c r="I15" s="64">
        <f>GEW!$E$12+($F15-GEW!$E$12)*SUM(Fasering!$D$5)</f>
        <v>1716.7792493333334</v>
      </c>
      <c r="J15" s="64">
        <f>GEW!$E$12+($F15-GEW!$E$12)*SUM(Fasering!$D$5:$D$6)</f>
        <v>1894.5203896462967</v>
      </c>
      <c r="K15" s="64">
        <f>GEW!$E$12+($F15-GEW!$E$12)*SUM(Fasering!$D$5:$D$7)</f>
        <v>1996.5014608496604</v>
      </c>
      <c r="L15" s="64">
        <f>GEW!$E$12+($F15-GEW!$E$12)*SUM(Fasering!$D$5:$D$8)</f>
        <v>2098.482532053024</v>
      </c>
      <c r="M15" s="64">
        <f>GEW!$E$12+($F15-GEW!$E$12)*SUM(Fasering!$D$5:$D$9)</f>
        <v>2200.4636032563876</v>
      </c>
      <c r="N15" s="64">
        <f>GEW!$E$12+($F15-GEW!$E$12)*SUM(Fasering!$D$5:$D$10)</f>
        <v>2302.2154197966365</v>
      </c>
      <c r="O15" s="77">
        <f>GEW!$E$12+($F15-GEW!$E$12)*SUM(Fasering!$D$5:$D$11)</f>
        <v>2404.1964910000002</v>
      </c>
      <c r="P15" s="131">
        <f t="shared" si="3"/>
        <v>38.793181166666635</v>
      </c>
      <c r="Q15" s="132">
        <f t="shared" si="4"/>
        <v>0.96165784165718393</v>
      </c>
      <c r="R15" s="46">
        <f>$P15*SUM(Fasering!$D$5)</f>
        <v>0</v>
      </c>
      <c r="S15" s="46">
        <f>$P15*SUM(Fasering!$D$5:$D$6)</f>
        <v>10.030508167373265</v>
      </c>
      <c r="T15" s="46">
        <f>$P15*SUM(Fasering!$D$5:$D$7)</f>
        <v>15.785630283849345</v>
      </c>
      <c r="U15" s="46">
        <f>$P15*SUM(Fasering!$D$5:$D$8)</f>
        <v>21.540752400325424</v>
      </c>
      <c r="V15" s="46">
        <f>$P15*SUM(Fasering!$D$5:$D$9)</f>
        <v>27.295874516801508</v>
      </c>
      <c r="W15" s="46">
        <f>$P15*SUM(Fasering!$D$5:$D$10)</f>
        <v>33.038059050190562</v>
      </c>
      <c r="X15" s="76">
        <f>$P15*SUM(Fasering!$D$5:$D$11)</f>
        <v>38.793181166666635</v>
      </c>
      <c r="Y15" s="131">
        <f t="shared" si="5"/>
        <v>14.670960333333301</v>
      </c>
      <c r="Z15" s="132">
        <f t="shared" si="6"/>
        <v>0.36368360688383711</v>
      </c>
      <c r="AA15" s="75">
        <f>$Y15*SUM(Fasering!$D$5)</f>
        <v>0</v>
      </c>
      <c r="AB15" s="46">
        <f>$Y15*SUM(Fasering!$D$5:$D$6)</f>
        <v>3.7933776767231171</v>
      </c>
      <c r="AC15" s="46">
        <f>$Y15*SUM(Fasering!$D$5:$D$7)</f>
        <v>5.9698727654233883</v>
      </c>
      <c r="AD15" s="46">
        <f>$Y15*SUM(Fasering!$D$5:$D$8)</f>
        <v>8.1463678541236586</v>
      </c>
      <c r="AE15" s="46">
        <f>$Y15*SUM(Fasering!$D$5:$D$9)</f>
        <v>10.32286294282393</v>
      </c>
      <c r="AF15" s="46">
        <f>$Y15*SUM(Fasering!$D$5:$D$10)</f>
        <v>12.494465244633032</v>
      </c>
      <c r="AG15" s="76">
        <f>$Y15*SUM(Fasering!$D$5:$D$11)</f>
        <v>14.670960333333301</v>
      </c>
      <c r="AH15" s="5">
        <f>($AK$2+(I15+R15)*12*7.57%)*SUM(Fasering!$D$5)</f>
        <v>0</v>
      </c>
      <c r="AI15" s="9">
        <f>($AK$2+(J15+S15)*12*7.57%)*SUM(Fasering!$D$5:$D$6)</f>
        <v>480.58045057065408</v>
      </c>
      <c r="AJ15" s="9">
        <f>($AK$2+(K15+T15)*12*7.57%)*SUM(Fasering!$D$5:$D$7)</f>
        <v>796.14317748319706</v>
      </c>
      <c r="AK15" s="9">
        <f>($AK$2+(L15+U15)*12*7.57%)*SUM(Fasering!$D$5:$D$8)</f>
        <v>1140.7439843190673</v>
      </c>
      <c r="AL15" s="9">
        <f>($AK$2+(M15+V15)*12*7.57%)*SUM(Fasering!$D$5:$D$9)</f>
        <v>1514.3828710782643</v>
      </c>
      <c r="AM15" s="9">
        <f>($AK$2+(N15+W15)*12*7.57%)*SUM(Fasering!$D$5:$D$10)</f>
        <v>1916.12204953999</v>
      </c>
      <c r="AN15" s="87">
        <f>($AK$2+(O15+X15)*12*7.57%)*SUM(Fasering!$D$5:$D$11)</f>
        <v>2347.7718181962005</v>
      </c>
      <c r="AO15" s="5">
        <f>($AK$2+(I15+AA15)*12*7.57%)*SUM(Fasering!$D$5)</f>
        <v>0</v>
      </c>
      <c r="AP15" s="9">
        <f>($AK$2+(J15+AB15)*12*7.57%)*SUM(Fasering!$D$5:$D$6)</f>
        <v>479.11547798713525</v>
      </c>
      <c r="AQ15" s="9">
        <f>($AK$2+(K15+AC15)*12*7.57%)*SUM(Fasering!$D$5:$D$7)</f>
        <v>792.51484163871771</v>
      </c>
      <c r="AR15" s="9">
        <f>($AK$2+(L15+AD15)*12*7.57%)*SUM(Fasering!$D$5:$D$8)</f>
        <v>1133.9877397396672</v>
      </c>
      <c r="AS15" s="9">
        <f>($AK$2+(M15+AE15)*12*7.57%)*SUM(Fasering!$D$5:$D$9)</f>
        <v>1503.5341722899836</v>
      </c>
      <c r="AT15" s="9">
        <f>($AK$2+(N15+AF15)*12*7.57%)*SUM(Fasering!$D$5:$D$10)</f>
        <v>1900.2288009820732</v>
      </c>
      <c r="AU15" s="87">
        <f>($AK$2+(O15+AG15)*12*7.57%)*SUM(Fasering!$D$5:$D$11)</f>
        <v>2325.8591927912003</v>
      </c>
    </row>
    <row r="16" spans="1:47" x14ac:dyDescent="0.3">
      <c r="A16" s="33">
        <f t="shared" si="7"/>
        <v>8</v>
      </c>
      <c r="B16" s="126">
        <v>23824.51</v>
      </c>
      <c r="C16" s="127"/>
      <c r="D16" s="126">
        <f t="shared" si="0"/>
        <v>30214.243581999999</v>
      </c>
      <c r="E16" s="128">
        <f t="shared" si="1"/>
        <v>748.99153398992064</v>
      </c>
      <c r="F16" s="126">
        <f t="shared" si="2"/>
        <v>2517.8536318333331</v>
      </c>
      <c r="G16" s="128">
        <f t="shared" si="8"/>
        <v>62.415961165826715</v>
      </c>
      <c r="H16" s="64">
        <f>'L4'!$H$10</f>
        <v>1609.3</v>
      </c>
      <c r="I16" s="64">
        <f>GEW!$E$12+($F16-GEW!$E$12)*SUM(Fasering!$D$5)</f>
        <v>1716.7792493333334</v>
      </c>
      <c r="J16" s="64">
        <f>GEW!$E$12+($F16-GEW!$E$12)*SUM(Fasering!$D$5:$D$6)</f>
        <v>1923.9079996623741</v>
      </c>
      <c r="K16" s="64">
        <f>GEW!$E$12+($F16-GEW!$E$12)*SUM(Fasering!$D$5:$D$7)</f>
        <v>2042.7505579939809</v>
      </c>
      <c r="L16" s="64">
        <f>GEW!$E$12+($F16-GEW!$E$12)*SUM(Fasering!$D$5:$D$8)</f>
        <v>2161.5931163255877</v>
      </c>
      <c r="M16" s="64">
        <f>GEW!$E$12+($F16-GEW!$E$12)*SUM(Fasering!$D$5:$D$9)</f>
        <v>2280.4356746571943</v>
      </c>
      <c r="N16" s="64">
        <f>GEW!$E$12+($F16-GEW!$E$12)*SUM(Fasering!$D$5:$D$10)</f>
        <v>2399.0110735017265</v>
      </c>
      <c r="O16" s="77">
        <f>GEW!$E$12+($F16-GEW!$E$12)*SUM(Fasering!$D$5:$D$11)</f>
        <v>2517.8536318333331</v>
      </c>
      <c r="P16" s="131">
        <f t="shared" si="3"/>
        <v>0</v>
      </c>
      <c r="Q16" s="132">
        <f t="shared" si="4"/>
        <v>0</v>
      </c>
      <c r="R16" s="46">
        <f>$P16*SUM(Fasering!$D$5)</f>
        <v>0</v>
      </c>
      <c r="S16" s="46">
        <f>$P16*SUM(Fasering!$D$5:$D$6)</f>
        <v>0</v>
      </c>
      <c r="T16" s="46">
        <f>$P16*SUM(Fasering!$D$5:$D$7)</f>
        <v>0</v>
      </c>
      <c r="U16" s="46">
        <f>$P16*SUM(Fasering!$D$5:$D$8)</f>
        <v>0</v>
      </c>
      <c r="V16" s="46">
        <f>$P16*SUM(Fasering!$D$5:$D$9)</f>
        <v>0</v>
      </c>
      <c r="W16" s="46">
        <f>$P16*SUM(Fasering!$D$5:$D$10)</f>
        <v>0</v>
      </c>
      <c r="X16" s="76">
        <f>$P16*SUM(Fasering!$D$5:$D$11)</f>
        <v>0</v>
      </c>
      <c r="Y16" s="131">
        <f t="shared" si="5"/>
        <v>0</v>
      </c>
      <c r="Z16" s="132">
        <f t="shared" si="6"/>
        <v>0</v>
      </c>
      <c r="AA16" s="75">
        <f>$Y16*SUM(Fasering!$D$5)</f>
        <v>0</v>
      </c>
      <c r="AB16" s="46">
        <f>$Y16*SUM(Fasering!$D$5:$D$6)</f>
        <v>0</v>
      </c>
      <c r="AC16" s="46">
        <f>$Y16*SUM(Fasering!$D$5:$D$7)</f>
        <v>0</v>
      </c>
      <c r="AD16" s="46">
        <f>$Y16*SUM(Fasering!$D$5:$D$8)</f>
        <v>0</v>
      </c>
      <c r="AE16" s="46">
        <f>$Y16*SUM(Fasering!$D$5:$D$9)</f>
        <v>0</v>
      </c>
      <c r="AF16" s="46">
        <f>$Y16*SUM(Fasering!$D$5:$D$10)</f>
        <v>0</v>
      </c>
      <c r="AG16" s="76">
        <f>$Y16*SUM(Fasering!$D$5:$D$11)</f>
        <v>0</v>
      </c>
      <c r="AH16" s="5">
        <f>($AK$2+(I16+R16)*12*7.57%)*SUM(Fasering!$D$5)</f>
        <v>0</v>
      </c>
      <c r="AI16" s="9">
        <f>($AK$2+(J16+S16)*12*7.57%)*SUM(Fasering!$D$5:$D$6)</f>
        <v>485.12703229557434</v>
      </c>
      <c r="AJ16" s="9">
        <f>($AK$2+(K16+T16)*12*7.57%)*SUM(Fasering!$D$5:$D$7)</f>
        <v>807.40381514152045</v>
      </c>
      <c r="AK16" s="9">
        <f>($AK$2+(L16+U16)*12*7.57%)*SUM(Fasering!$D$5:$D$8)</f>
        <v>1161.7121706724313</v>
      </c>
      <c r="AL16" s="9">
        <f>($AK$2+(M16+V16)*12*7.57%)*SUM(Fasering!$D$5:$D$9)</f>
        <v>1548.0520988883063</v>
      </c>
      <c r="AM16" s="9">
        <f>($AK$2+(N16+W16)*12*7.57%)*SUM(Fasering!$D$5:$D$10)</f>
        <v>1965.4471729286304</v>
      </c>
      <c r="AN16" s="87">
        <f>($AK$2+(O16+X16)*12*7.57%)*SUM(Fasering!$D$5:$D$11)</f>
        <v>2415.7782391573996</v>
      </c>
      <c r="AO16" s="5">
        <f>($AK$2+(I16+AA16)*12*7.57%)*SUM(Fasering!$D$5)</f>
        <v>0</v>
      </c>
      <c r="AP16" s="9">
        <f>($AK$2+(J16+AB16)*12*7.57%)*SUM(Fasering!$D$5:$D$6)</f>
        <v>485.12703229557434</v>
      </c>
      <c r="AQ16" s="9">
        <f>($AK$2+(K16+AC16)*12*7.57%)*SUM(Fasering!$D$5:$D$7)</f>
        <v>807.40381514152045</v>
      </c>
      <c r="AR16" s="9">
        <f>($AK$2+(L16+AD16)*12*7.57%)*SUM(Fasering!$D$5:$D$8)</f>
        <v>1161.7121706724313</v>
      </c>
      <c r="AS16" s="9">
        <f>($AK$2+(M16+AE16)*12*7.57%)*SUM(Fasering!$D$5:$D$9)</f>
        <v>1548.0520988883063</v>
      </c>
      <c r="AT16" s="9">
        <f>($AK$2+(N16+AF16)*12*7.57%)*SUM(Fasering!$D$5:$D$10)</f>
        <v>1965.4471729286304</v>
      </c>
      <c r="AU16" s="87">
        <f>($AK$2+(O16+AG16)*12*7.57%)*SUM(Fasering!$D$5:$D$11)</f>
        <v>2415.7782391573996</v>
      </c>
    </row>
    <row r="17" spans="1:47" x14ac:dyDescent="0.3">
      <c r="A17" s="33">
        <f t="shared" si="7"/>
        <v>9</v>
      </c>
      <c r="B17" s="126">
        <v>23847.68</v>
      </c>
      <c r="C17" s="127"/>
      <c r="D17" s="126">
        <f t="shared" si="0"/>
        <v>30243.627776000001</v>
      </c>
      <c r="E17" s="128">
        <f t="shared" si="1"/>
        <v>749.71994913224876</v>
      </c>
      <c r="F17" s="126">
        <f t="shared" si="2"/>
        <v>2520.3023146666665</v>
      </c>
      <c r="G17" s="128">
        <f t="shared" si="8"/>
        <v>62.476662427687387</v>
      </c>
      <c r="H17" s="64">
        <f>'L4'!$H$10</f>
        <v>1609.3</v>
      </c>
      <c r="I17" s="64">
        <f>GEW!$E$12+($F17-GEW!$E$12)*SUM(Fasering!$D$5)</f>
        <v>1716.7792493333334</v>
      </c>
      <c r="J17" s="64">
        <f>GEW!$E$12+($F17-GEW!$E$12)*SUM(Fasering!$D$5:$D$6)</f>
        <v>1924.5411401375916</v>
      </c>
      <c r="K17" s="64">
        <f>GEW!$E$12+($F17-GEW!$E$12)*SUM(Fasering!$D$5:$D$7)</f>
        <v>2043.7469702686881</v>
      </c>
      <c r="L17" s="64">
        <f>GEW!$E$12+($F17-GEW!$E$12)*SUM(Fasering!$D$5:$D$8)</f>
        <v>2162.9528003997848</v>
      </c>
      <c r="M17" s="64">
        <f>GEW!$E$12+($F17-GEW!$E$12)*SUM(Fasering!$D$5:$D$9)</f>
        <v>2282.1586305308815</v>
      </c>
      <c r="N17" s="64">
        <f>GEW!$E$12+($F17-GEW!$E$12)*SUM(Fasering!$D$5:$D$10)</f>
        <v>2401.0964845355702</v>
      </c>
      <c r="O17" s="77">
        <f>GEW!$E$12+($F17-GEW!$E$12)*SUM(Fasering!$D$5:$D$11)</f>
        <v>2520.3023146666665</v>
      </c>
      <c r="P17" s="131">
        <f t="shared" si="3"/>
        <v>0</v>
      </c>
      <c r="Q17" s="132">
        <f t="shared" si="4"/>
        <v>0</v>
      </c>
      <c r="R17" s="46">
        <f>$P17*SUM(Fasering!$D$5)</f>
        <v>0</v>
      </c>
      <c r="S17" s="46">
        <f>$P17*SUM(Fasering!$D$5:$D$6)</f>
        <v>0</v>
      </c>
      <c r="T17" s="46">
        <f>$P17*SUM(Fasering!$D$5:$D$7)</f>
        <v>0</v>
      </c>
      <c r="U17" s="46">
        <f>$P17*SUM(Fasering!$D$5:$D$8)</f>
        <v>0</v>
      </c>
      <c r="V17" s="46">
        <f>$P17*SUM(Fasering!$D$5:$D$9)</f>
        <v>0</v>
      </c>
      <c r="W17" s="46">
        <f>$P17*SUM(Fasering!$D$5:$D$10)</f>
        <v>0</v>
      </c>
      <c r="X17" s="76">
        <f>$P17*SUM(Fasering!$D$5:$D$11)</f>
        <v>0</v>
      </c>
      <c r="Y17" s="131">
        <f t="shared" si="5"/>
        <v>0</v>
      </c>
      <c r="Z17" s="132">
        <f t="shared" si="6"/>
        <v>0</v>
      </c>
      <c r="AA17" s="75">
        <f>$Y17*SUM(Fasering!$D$5)</f>
        <v>0</v>
      </c>
      <c r="AB17" s="46">
        <f>$Y17*SUM(Fasering!$D$5:$D$6)</f>
        <v>0</v>
      </c>
      <c r="AC17" s="46">
        <f>$Y17*SUM(Fasering!$D$5:$D$7)</f>
        <v>0</v>
      </c>
      <c r="AD17" s="46">
        <f>$Y17*SUM(Fasering!$D$5:$D$8)</f>
        <v>0</v>
      </c>
      <c r="AE17" s="46">
        <f>$Y17*SUM(Fasering!$D$5:$D$9)</f>
        <v>0</v>
      </c>
      <c r="AF17" s="46">
        <f>$Y17*SUM(Fasering!$D$5:$D$10)</f>
        <v>0</v>
      </c>
      <c r="AG17" s="76">
        <f>$Y17*SUM(Fasering!$D$5:$D$11)</f>
        <v>0</v>
      </c>
      <c r="AH17" s="5">
        <f>($AK$2+(I17+R17)*12*7.57%)*SUM(Fasering!$D$5)</f>
        <v>0</v>
      </c>
      <c r="AI17" s="9">
        <f>($AK$2+(J17+S17)*12*7.57%)*SUM(Fasering!$D$5:$D$6)</f>
        <v>485.27574386078851</v>
      </c>
      <c r="AJ17" s="9">
        <f>($AK$2+(K17+T17)*12*7.57%)*SUM(Fasering!$D$5:$D$7)</f>
        <v>807.77213295758429</v>
      </c>
      <c r="AK17" s="9">
        <f>($AK$2+(L17+U17)*12*7.57%)*SUM(Fasering!$D$5:$D$8)</f>
        <v>1162.3980071977528</v>
      </c>
      <c r="AL17" s="9">
        <f>($AK$2+(M17+V17)*12*7.57%)*SUM(Fasering!$D$5:$D$9)</f>
        <v>1549.1533665812944</v>
      </c>
      <c r="AM17" s="9">
        <f>($AK$2+(N17+W17)*12*7.57%)*SUM(Fasering!$D$5:$D$10)</f>
        <v>1967.0605204383214</v>
      </c>
      <c r="AN17" s="87">
        <f>($AK$2+(O17+X17)*12*7.57%)*SUM(Fasering!$D$5:$D$11)</f>
        <v>2418.0026226432001</v>
      </c>
      <c r="AO17" s="5">
        <f>($AK$2+(I17+AA17)*12*7.57%)*SUM(Fasering!$D$5)</f>
        <v>0</v>
      </c>
      <c r="AP17" s="9">
        <f>($AK$2+(J17+AB17)*12*7.57%)*SUM(Fasering!$D$5:$D$6)</f>
        <v>485.27574386078851</v>
      </c>
      <c r="AQ17" s="9">
        <f>($AK$2+(K17+AC17)*12*7.57%)*SUM(Fasering!$D$5:$D$7)</f>
        <v>807.77213295758429</v>
      </c>
      <c r="AR17" s="9">
        <f>($AK$2+(L17+AD17)*12*7.57%)*SUM(Fasering!$D$5:$D$8)</f>
        <v>1162.3980071977528</v>
      </c>
      <c r="AS17" s="9">
        <f>($AK$2+(M17+AE17)*12*7.57%)*SUM(Fasering!$D$5:$D$9)</f>
        <v>1549.1533665812944</v>
      </c>
      <c r="AT17" s="9">
        <f>($AK$2+(N17+AF17)*12*7.57%)*SUM(Fasering!$D$5:$D$10)</f>
        <v>1967.0605204383214</v>
      </c>
      <c r="AU17" s="87">
        <f>($AK$2+(O17+AG17)*12*7.57%)*SUM(Fasering!$D$5:$D$11)</f>
        <v>2418.0026226432001</v>
      </c>
    </row>
    <row r="18" spans="1:47" x14ac:dyDescent="0.3">
      <c r="A18" s="33">
        <f t="shared" si="7"/>
        <v>10</v>
      </c>
      <c r="B18" s="126">
        <v>24923.16</v>
      </c>
      <c r="C18" s="127"/>
      <c r="D18" s="126">
        <f t="shared" si="0"/>
        <v>31607.551511999998</v>
      </c>
      <c r="E18" s="128">
        <f t="shared" si="1"/>
        <v>783.53073537614114</v>
      </c>
      <c r="F18" s="126">
        <f t="shared" si="2"/>
        <v>2633.962626</v>
      </c>
      <c r="G18" s="128">
        <f t="shared" si="8"/>
        <v>65.294227948011766</v>
      </c>
      <c r="H18" s="64">
        <f>'L4'!$H$10</f>
        <v>1609.3</v>
      </c>
      <c r="I18" s="64">
        <f>GEW!$E$12+($F18-GEW!$E$12)*SUM(Fasering!$D$5)</f>
        <v>1716.7792493333334</v>
      </c>
      <c r="J18" s="64">
        <f>GEW!$E$12+($F18-GEW!$E$12)*SUM(Fasering!$D$5:$D$6)</f>
        <v>1953.9295699298564</v>
      </c>
      <c r="K18" s="64">
        <f>GEW!$E$12+($F18-GEW!$E$12)*SUM(Fasering!$D$5:$D$7)</f>
        <v>2089.9973575454319</v>
      </c>
      <c r="L18" s="64">
        <f>GEW!$E$12+($F18-GEW!$E$12)*SUM(Fasering!$D$5:$D$8)</f>
        <v>2226.0651451610074</v>
      </c>
      <c r="M18" s="64">
        <f>GEW!$E$12+($F18-GEW!$E$12)*SUM(Fasering!$D$5:$D$9)</f>
        <v>2362.1329327765834</v>
      </c>
      <c r="N18" s="64">
        <f>GEW!$E$12+($F18-GEW!$E$12)*SUM(Fasering!$D$5:$D$10)</f>
        <v>2497.8948383844245</v>
      </c>
      <c r="O18" s="77">
        <f>GEW!$E$12+($F18-GEW!$E$12)*SUM(Fasering!$D$5:$D$11)</f>
        <v>2633.962626</v>
      </c>
      <c r="P18" s="126">
        <f t="shared" si="3"/>
        <v>0</v>
      </c>
      <c r="Q18" s="128">
        <f t="shared" si="4"/>
        <v>0</v>
      </c>
      <c r="R18" s="46">
        <f>$P18*SUM(Fasering!$D$5)</f>
        <v>0</v>
      </c>
      <c r="S18" s="46">
        <f>$P18*SUM(Fasering!$D$5:$D$6)</f>
        <v>0</v>
      </c>
      <c r="T18" s="46">
        <f>$P18*SUM(Fasering!$D$5:$D$7)</f>
        <v>0</v>
      </c>
      <c r="U18" s="46">
        <f>$P18*SUM(Fasering!$D$5:$D$8)</f>
        <v>0</v>
      </c>
      <c r="V18" s="46">
        <f>$P18*SUM(Fasering!$D$5:$D$9)</f>
        <v>0</v>
      </c>
      <c r="W18" s="46">
        <f>$P18*SUM(Fasering!$D$5:$D$10)</f>
        <v>0</v>
      </c>
      <c r="X18" s="76">
        <f>$P18*SUM(Fasering!$D$5:$D$11)</f>
        <v>0</v>
      </c>
      <c r="Y18" s="126">
        <f t="shared" si="5"/>
        <v>0</v>
      </c>
      <c r="Z18" s="128">
        <f t="shared" si="6"/>
        <v>0</v>
      </c>
      <c r="AA18" s="75">
        <f>$Y18*SUM(Fasering!$D$5)</f>
        <v>0</v>
      </c>
      <c r="AB18" s="46">
        <f>$Y18*SUM(Fasering!$D$5:$D$6)</f>
        <v>0</v>
      </c>
      <c r="AC18" s="46">
        <f>$Y18*SUM(Fasering!$D$5:$D$7)</f>
        <v>0</v>
      </c>
      <c r="AD18" s="46">
        <f>$Y18*SUM(Fasering!$D$5:$D$8)</f>
        <v>0</v>
      </c>
      <c r="AE18" s="46">
        <f>$Y18*SUM(Fasering!$D$5:$D$9)</f>
        <v>0</v>
      </c>
      <c r="AF18" s="46">
        <f>$Y18*SUM(Fasering!$D$5:$D$10)</f>
        <v>0</v>
      </c>
      <c r="AG18" s="76">
        <f>$Y18*SUM(Fasering!$D$5:$D$11)</f>
        <v>0</v>
      </c>
      <c r="AH18" s="5">
        <f>($AK$2+(I18+R18)*12*7.57%)*SUM(Fasering!$D$5)</f>
        <v>0</v>
      </c>
      <c r="AI18" s="9">
        <f>($AK$2+(J18+S18)*12*7.57%)*SUM(Fasering!$D$5:$D$6)</f>
        <v>492.17847645278346</v>
      </c>
      <c r="AJ18" s="9">
        <f>($AK$2+(K18+T18)*12*7.57%)*SUM(Fasering!$D$5:$D$7)</f>
        <v>824.8683109817714</v>
      </c>
      <c r="AK18" s="9">
        <f>($AK$2+(L18+U18)*12*7.57%)*SUM(Fasering!$D$5:$D$8)</f>
        <v>1194.2324252492451</v>
      </c>
      <c r="AL18" s="9">
        <f>($AK$2+(M18+V18)*12*7.57%)*SUM(Fasering!$D$5:$D$9)</f>
        <v>1600.2708192552043</v>
      </c>
      <c r="AM18" s="9">
        <f>($AK$2+(N18+W18)*12*7.57%)*SUM(Fasering!$D$5:$D$10)</f>
        <v>2041.9471401932763</v>
      </c>
      <c r="AN18" s="87">
        <f>($AK$2+(O18+X18)*12*7.57%)*SUM(Fasering!$D$5:$D$11)</f>
        <v>2521.2516494583997</v>
      </c>
      <c r="AO18" s="5">
        <f>($AK$2+(I18+AA18)*12*7.57%)*SUM(Fasering!$D$5)</f>
        <v>0</v>
      </c>
      <c r="AP18" s="9">
        <f>($AK$2+(J18+AB18)*12*7.57%)*SUM(Fasering!$D$5:$D$6)</f>
        <v>492.17847645278346</v>
      </c>
      <c r="AQ18" s="9">
        <f>($AK$2+(K18+AC18)*12*7.57%)*SUM(Fasering!$D$5:$D$7)</f>
        <v>824.8683109817714</v>
      </c>
      <c r="AR18" s="9">
        <f>($AK$2+(L18+AD18)*12*7.57%)*SUM(Fasering!$D$5:$D$8)</f>
        <v>1194.2324252492451</v>
      </c>
      <c r="AS18" s="9">
        <f>($AK$2+(M18+AE18)*12*7.57%)*SUM(Fasering!$D$5:$D$9)</f>
        <v>1600.2708192552043</v>
      </c>
      <c r="AT18" s="9">
        <f>($AK$2+(N18+AF18)*12*7.57%)*SUM(Fasering!$D$5:$D$10)</f>
        <v>2041.9471401932763</v>
      </c>
      <c r="AU18" s="87">
        <f>($AK$2+(O18+AG18)*12*7.57%)*SUM(Fasering!$D$5:$D$11)</f>
        <v>2521.2516494583997</v>
      </c>
    </row>
    <row r="19" spans="1:47" x14ac:dyDescent="0.3">
      <c r="A19" s="33">
        <f t="shared" si="7"/>
        <v>11</v>
      </c>
      <c r="B19" s="126">
        <v>24931.24</v>
      </c>
      <c r="C19" s="127"/>
      <c r="D19" s="126">
        <f t="shared" si="0"/>
        <v>31617.798568000002</v>
      </c>
      <c r="E19" s="128">
        <f t="shared" si="1"/>
        <v>783.78475325918021</v>
      </c>
      <c r="F19" s="126">
        <f t="shared" si="2"/>
        <v>2634.8165473333333</v>
      </c>
      <c r="G19" s="128">
        <f t="shared" si="8"/>
        <v>65.315396104931679</v>
      </c>
      <c r="H19" s="64">
        <f>'L4'!$H$10</f>
        <v>1609.3</v>
      </c>
      <c r="I19" s="64">
        <f>GEW!$E$12+($F19-GEW!$E$12)*SUM(Fasering!$D$5)</f>
        <v>1716.7792493333334</v>
      </c>
      <c r="J19" s="64">
        <f>GEW!$E$12+($F19-GEW!$E$12)*SUM(Fasering!$D$5:$D$6)</f>
        <v>1954.1503629829317</v>
      </c>
      <c r="K19" s="64">
        <f>GEW!$E$12+($F19-GEW!$E$12)*SUM(Fasering!$D$5:$D$7)</f>
        <v>2090.3448332113635</v>
      </c>
      <c r="L19" s="64">
        <f>GEW!$E$12+($F19-GEW!$E$12)*SUM(Fasering!$D$5:$D$8)</f>
        <v>2226.5393034397953</v>
      </c>
      <c r="M19" s="64">
        <f>GEW!$E$12+($F19-GEW!$E$12)*SUM(Fasering!$D$5:$D$9)</f>
        <v>2362.7337736682275</v>
      </c>
      <c r="N19" s="64">
        <f>GEW!$E$12+($F19-GEW!$E$12)*SUM(Fasering!$D$5:$D$10)</f>
        <v>2498.6220771049016</v>
      </c>
      <c r="O19" s="77">
        <f>GEW!$E$12+($F19-GEW!$E$12)*SUM(Fasering!$D$5:$D$11)</f>
        <v>2634.8165473333333</v>
      </c>
      <c r="P19" s="126">
        <f t="shared" si="3"/>
        <v>0</v>
      </c>
      <c r="Q19" s="128">
        <f t="shared" si="4"/>
        <v>0</v>
      </c>
      <c r="R19" s="46">
        <f>$P19*SUM(Fasering!$D$5)</f>
        <v>0</v>
      </c>
      <c r="S19" s="46">
        <f>$P19*SUM(Fasering!$D$5:$D$6)</f>
        <v>0</v>
      </c>
      <c r="T19" s="46">
        <f>$P19*SUM(Fasering!$D$5:$D$7)</f>
        <v>0</v>
      </c>
      <c r="U19" s="46">
        <f>$P19*SUM(Fasering!$D$5:$D$8)</f>
        <v>0</v>
      </c>
      <c r="V19" s="46">
        <f>$P19*SUM(Fasering!$D$5:$D$9)</f>
        <v>0</v>
      </c>
      <c r="W19" s="46">
        <f>$P19*SUM(Fasering!$D$5:$D$10)</f>
        <v>0</v>
      </c>
      <c r="X19" s="76">
        <f>$P19*SUM(Fasering!$D$5:$D$11)</f>
        <v>0</v>
      </c>
      <c r="Y19" s="126">
        <f t="shared" si="5"/>
        <v>0</v>
      </c>
      <c r="Z19" s="128">
        <f t="shared" si="6"/>
        <v>0</v>
      </c>
      <c r="AA19" s="75">
        <f>$Y19*SUM(Fasering!$D$5)</f>
        <v>0</v>
      </c>
      <c r="AB19" s="46">
        <f>$Y19*SUM(Fasering!$D$5:$D$6)</f>
        <v>0</v>
      </c>
      <c r="AC19" s="46">
        <f>$Y19*SUM(Fasering!$D$5:$D$7)</f>
        <v>0</v>
      </c>
      <c r="AD19" s="46">
        <f>$Y19*SUM(Fasering!$D$5:$D$8)</f>
        <v>0</v>
      </c>
      <c r="AE19" s="46">
        <f>$Y19*SUM(Fasering!$D$5:$D$9)</f>
        <v>0</v>
      </c>
      <c r="AF19" s="46">
        <f>$Y19*SUM(Fasering!$D$5:$D$10)</f>
        <v>0</v>
      </c>
      <c r="AG19" s="76">
        <f>$Y19*SUM(Fasering!$D$5:$D$11)</f>
        <v>0</v>
      </c>
      <c r="AH19" s="5">
        <f>($AK$2+(I19+R19)*12*7.57%)*SUM(Fasering!$D$5)</f>
        <v>0</v>
      </c>
      <c r="AI19" s="9">
        <f>($AK$2+(J19+S19)*12*7.57%)*SUM(Fasering!$D$5:$D$6)</f>
        <v>492.23033616132602</v>
      </c>
      <c r="AJ19" s="9">
        <f>($AK$2+(K19+T19)*12*7.57%)*SUM(Fasering!$D$5:$D$7)</f>
        <v>824.99675327584976</v>
      </c>
      <c r="AK19" s="9">
        <f>($AK$2+(L19+U19)*12*7.57%)*SUM(Fasering!$D$5:$D$8)</f>
        <v>1194.4715948273461</v>
      </c>
      <c r="AL19" s="9">
        <f>($AK$2+(M19+V19)*12*7.57%)*SUM(Fasering!$D$5:$D$9)</f>
        <v>1600.6548608158148</v>
      </c>
      <c r="AM19" s="9">
        <f>($AK$2+(N19+W19)*12*7.57%)*SUM(Fasering!$D$5:$D$10)</f>
        <v>2042.5097577106828</v>
      </c>
      <c r="AN19" s="87">
        <f>($AK$2+(O19+X19)*12*7.57%)*SUM(Fasering!$D$5:$D$11)</f>
        <v>2522.0273515976</v>
      </c>
      <c r="AO19" s="5">
        <f>($AK$2+(I19+AA19)*12*7.57%)*SUM(Fasering!$D$5)</f>
        <v>0</v>
      </c>
      <c r="AP19" s="9">
        <f>($AK$2+(J19+AB19)*12*7.57%)*SUM(Fasering!$D$5:$D$6)</f>
        <v>492.23033616132602</v>
      </c>
      <c r="AQ19" s="9">
        <f>($AK$2+(K19+AC19)*12*7.57%)*SUM(Fasering!$D$5:$D$7)</f>
        <v>824.99675327584976</v>
      </c>
      <c r="AR19" s="9">
        <f>($AK$2+(L19+AD19)*12*7.57%)*SUM(Fasering!$D$5:$D$8)</f>
        <v>1194.4715948273461</v>
      </c>
      <c r="AS19" s="9">
        <f>($AK$2+(M19+AE19)*12*7.57%)*SUM(Fasering!$D$5:$D$9)</f>
        <v>1600.6548608158148</v>
      </c>
      <c r="AT19" s="9">
        <f>($AK$2+(N19+AF19)*12*7.57%)*SUM(Fasering!$D$5:$D$10)</f>
        <v>2042.5097577106828</v>
      </c>
      <c r="AU19" s="87">
        <f>($AK$2+(O19+AG19)*12*7.57%)*SUM(Fasering!$D$5:$D$11)</f>
        <v>2522.0273515976</v>
      </c>
    </row>
    <row r="20" spans="1:47" x14ac:dyDescent="0.3">
      <c r="A20" s="33">
        <f t="shared" si="7"/>
        <v>12</v>
      </c>
      <c r="B20" s="126">
        <v>26006.69</v>
      </c>
      <c r="C20" s="127"/>
      <c r="D20" s="126">
        <f t="shared" si="0"/>
        <v>32981.684258000001</v>
      </c>
      <c r="E20" s="128">
        <f t="shared" si="1"/>
        <v>817.59459636736835</v>
      </c>
      <c r="F20" s="126">
        <f t="shared" si="2"/>
        <v>2748.4736881666663</v>
      </c>
      <c r="G20" s="128">
        <f t="shared" si="8"/>
        <v>68.132883030614011</v>
      </c>
      <c r="H20" s="64">
        <f>'L4'!$H$10</f>
        <v>1609.3</v>
      </c>
      <c r="I20" s="64">
        <f>GEW!$E$12+($F20-GEW!$E$12)*SUM(Fasering!$D$5)</f>
        <v>1716.7792493333334</v>
      </c>
      <c r="J20" s="64">
        <f>GEW!$E$12+($F20-GEW!$E$12)*SUM(Fasering!$D$5:$D$6)</f>
        <v>1983.5379729990091</v>
      </c>
      <c r="K20" s="64">
        <f>GEW!$E$12+($F20-GEW!$E$12)*SUM(Fasering!$D$5:$D$7)</f>
        <v>2136.5939303556843</v>
      </c>
      <c r="L20" s="64">
        <f>GEW!$E$12+($F20-GEW!$E$12)*SUM(Fasering!$D$5:$D$8)</f>
        <v>2289.649887712359</v>
      </c>
      <c r="M20" s="64">
        <f>GEW!$E$12+($F20-GEW!$E$12)*SUM(Fasering!$D$5:$D$9)</f>
        <v>2442.7058450690338</v>
      </c>
      <c r="N20" s="64">
        <f>GEW!$E$12+($F20-GEW!$E$12)*SUM(Fasering!$D$5:$D$10)</f>
        <v>2595.4177308099916</v>
      </c>
      <c r="O20" s="77">
        <f>GEW!$E$12+($F20-GEW!$E$12)*SUM(Fasering!$D$5:$D$11)</f>
        <v>2748.4736881666663</v>
      </c>
      <c r="P20" s="126">
        <f t="shared" si="3"/>
        <v>0</v>
      </c>
      <c r="Q20" s="128">
        <f t="shared" si="4"/>
        <v>0</v>
      </c>
      <c r="R20" s="46">
        <f>$P20*SUM(Fasering!$D$5)</f>
        <v>0</v>
      </c>
      <c r="S20" s="46">
        <f>$P20*SUM(Fasering!$D$5:$D$6)</f>
        <v>0</v>
      </c>
      <c r="T20" s="46">
        <f>$P20*SUM(Fasering!$D$5:$D$7)</f>
        <v>0</v>
      </c>
      <c r="U20" s="46">
        <f>$P20*SUM(Fasering!$D$5:$D$8)</f>
        <v>0</v>
      </c>
      <c r="V20" s="46">
        <f>$P20*SUM(Fasering!$D$5:$D$9)</f>
        <v>0</v>
      </c>
      <c r="W20" s="46">
        <f>$P20*SUM(Fasering!$D$5:$D$10)</f>
        <v>0</v>
      </c>
      <c r="X20" s="76">
        <f>$P20*SUM(Fasering!$D$5:$D$11)</f>
        <v>0</v>
      </c>
      <c r="Y20" s="126">
        <f t="shared" si="5"/>
        <v>0</v>
      </c>
      <c r="Z20" s="128">
        <f t="shared" si="6"/>
        <v>0</v>
      </c>
      <c r="AA20" s="75">
        <f>$Y20*SUM(Fasering!$D$5)</f>
        <v>0</v>
      </c>
      <c r="AB20" s="46">
        <f>$Y20*SUM(Fasering!$D$5:$D$6)</f>
        <v>0</v>
      </c>
      <c r="AC20" s="46">
        <f>$Y20*SUM(Fasering!$D$5:$D$7)</f>
        <v>0</v>
      </c>
      <c r="AD20" s="46">
        <f>$Y20*SUM(Fasering!$D$5:$D$8)</f>
        <v>0</v>
      </c>
      <c r="AE20" s="46">
        <f>$Y20*SUM(Fasering!$D$5:$D$9)</f>
        <v>0</v>
      </c>
      <c r="AF20" s="46">
        <f>$Y20*SUM(Fasering!$D$5:$D$10)</f>
        <v>0</v>
      </c>
      <c r="AG20" s="76">
        <f>$Y20*SUM(Fasering!$D$5:$D$11)</f>
        <v>0</v>
      </c>
      <c r="AH20" s="5">
        <f>($AK$2+(I20+R20)*12*7.57%)*SUM(Fasering!$D$5)</f>
        <v>0</v>
      </c>
      <c r="AI20" s="9">
        <f>($AK$2+(J20+S20)*12*7.57%)*SUM(Fasering!$D$5:$D$6)</f>
        <v>499.13287620489797</v>
      </c>
      <c r="AJ20" s="9">
        <f>($AK$2+(K20+T20)*12*7.57%)*SUM(Fasering!$D$5:$D$7)</f>
        <v>842.09245441033113</v>
      </c>
      <c r="AK20" s="9">
        <f>($AK$2+(L20+U20)*12*7.57%)*SUM(Fasering!$D$5:$D$8)</f>
        <v>1226.3051248729785</v>
      </c>
      <c r="AL20" s="9">
        <f>($AK$2+(M20+V20)*12*7.57%)*SUM(Fasering!$D$5:$D$9)</f>
        <v>1651.7708875928406</v>
      </c>
      <c r="AM20" s="9">
        <f>($AK$2+(N20+W20)*12*7.57%)*SUM(Fasering!$D$5:$D$10)</f>
        <v>2117.3942885392116</v>
      </c>
      <c r="AN20" s="87">
        <f>($AK$2+(O20+X20)*12*7.57%)*SUM(Fasering!$D$5:$D$11)</f>
        <v>2625.2734983305995</v>
      </c>
      <c r="AO20" s="5">
        <f>($AK$2+(I20+AA20)*12*7.57%)*SUM(Fasering!$D$5)</f>
        <v>0</v>
      </c>
      <c r="AP20" s="9">
        <f>($AK$2+(J20+AB20)*12*7.57%)*SUM(Fasering!$D$5:$D$6)</f>
        <v>499.13287620489797</v>
      </c>
      <c r="AQ20" s="9">
        <f>($AK$2+(K20+AC20)*12*7.57%)*SUM(Fasering!$D$5:$D$7)</f>
        <v>842.09245441033113</v>
      </c>
      <c r="AR20" s="9">
        <f>($AK$2+(L20+AD20)*12*7.57%)*SUM(Fasering!$D$5:$D$8)</f>
        <v>1226.3051248729785</v>
      </c>
      <c r="AS20" s="9">
        <f>($AK$2+(M20+AE20)*12*7.57%)*SUM(Fasering!$D$5:$D$9)</f>
        <v>1651.7708875928406</v>
      </c>
      <c r="AT20" s="9">
        <f>($AK$2+(N20+AF20)*12*7.57%)*SUM(Fasering!$D$5:$D$10)</f>
        <v>2117.3942885392116</v>
      </c>
      <c r="AU20" s="87">
        <f>($AK$2+(O20+AG20)*12*7.57%)*SUM(Fasering!$D$5:$D$11)</f>
        <v>2625.2734983305995</v>
      </c>
    </row>
    <row r="21" spans="1:47" x14ac:dyDescent="0.3">
      <c r="A21" s="33">
        <f t="shared" si="7"/>
        <v>13</v>
      </c>
      <c r="B21" s="126">
        <v>26014.77</v>
      </c>
      <c r="C21" s="127"/>
      <c r="D21" s="126">
        <f t="shared" si="0"/>
        <v>32991.931314000001</v>
      </c>
      <c r="E21" s="128">
        <f t="shared" si="1"/>
        <v>817.84861425040719</v>
      </c>
      <c r="F21" s="126">
        <f t="shared" si="2"/>
        <v>2749.3276095000001</v>
      </c>
      <c r="G21" s="128">
        <f t="shared" si="8"/>
        <v>68.154051187533938</v>
      </c>
      <c r="H21" s="64">
        <f>'L4'!$H$10</f>
        <v>1609.3</v>
      </c>
      <c r="I21" s="64">
        <f>GEW!$E$12+($F21-GEW!$E$12)*SUM(Fasering!$D$5)</f>
        <v>1716.7792493333334</v>
      </c>
      <c r="J21" s="64">
        <f>GEW!$E$12+($F21-GEW!$E$12)*SUM(Fasering!$D$5:$D$6)</f>
        <v>1983.7587660520846</v>
      </c>
      <c r="K21" s="64">
        <f>GEW!$E$12+($F21-GEW!$E$12)*SUM(Fasering!$D$5:$D$7)</f>
        <v>2136.9414060216159</v>
      </c>
      <c r="L21" s="64">
        <f>GEW!$E$12+($F21-GEW!$E$12)*SUM(Fasering!$D$5:$D$8)</f>
        <v>2290.1240459911469</v>
      </c>
      <c r="M21" s="64">
        <f>GEW!$E$12+($F21-GEW!$E$12)*SUM(Fasering!$D$5:$D$9)</f>
        <v>2443.3066859606784</v>
      </c>
      <c r="N21" s="64">
        <f>GEW!$E$12+($F21-GEW!$E$12)*SUM(Fasering!$D$5:$D$10)</f>
        <v>2596.1449695304691</v>
      </c>
      <c r="O21" s="77">
        <f>GEW!$E$12+($F21-GEW!$E$12)*SUM(Fasering!$D$5:$D$11)</f>
        <v>2749.3276095000001</v>
      </c>
      <c r="P21" s="126">
        <f t="shared" si="3"/>
        <v>0</v>
      </c>
      <c r="Q21" s="128">
        <f t="shared" si="4"/>
        <v>0</v>
      </c>
      <c r="R21" s="46">
        <f>$P21*SUM(Fasering!$D$5)</f>
        <v>0</v>
      </c>
      <c r="S21" s="46">
        <f>$P21*SUM(Fasering!$D$5:$D$6)</f>
        <v>0</v>
      </c>
      <c r="T21" s="46">
        <f>$P21*SUM(Fasering!$D$5:$D$7)</f>
        <v>0</v>
      </c>
      <c r="U21" s="46">
        <f>$P21*SUM(Fasering!$D$5:$D$8)</f>
        <v>0</v>
      </c>
      <c r="V21" s="46">
        <f>$P21*SUM(Fasering!$D$5:$D$9)</f>
        <v>0</v>
      </c>
      <c r="W21" s="46">
        <f>$P21*SUM(Fasering!$D$5:$D$10)</f>
        <v>0</v>
      </c>
      <c r="X21" s="76">
        <f>$P21*SUM(Fasering!$D$5:$D$11)</f>
        <v>0</v>
      </c>
      <c r="Y21" s="126">
        <f t="shared" si="5"/>
        <v>0</v>
      </c>
      <c r="Z21" s="128">
        <f t="shared" si="6"/>
        <v>0</v>
      </c>
      <c r="AA21" s="75">
        <f>$Y21*SUM(Fasering!$D$5)</f>
        <v>0</v>
      </c>
      <c r="AB21" s="46">
        <f>$Y21*SUM(Fasering!$D$5:$D$6)</f>
        <v>0</v>
      </c>
      <c r="AC21" s="46">
        <f>$Y21*SUM(Fasering!$D$5:$D$7)</f>
        <v>0</v>
      </c>
      <c r="AD21" s="46">
        <f>$Y21*SUM(Fasering!$D$5:$D$8)</f>
        <v>0</v>
      </c>
      <c r="AE21" s="46">
        <f>$Y21*SUM(Fasering!$D$5:$D$9)</f>
        <v>0</v>
      </c>
      <c r="AF21" s="46">
        <f>$Y21*SUM(Fasering!$D$5:$D$10)</f>
        <v>0</v>
      </c>
      <c r="AG21" s="76">
        <f>$Y21*SUM(Fasering!$D$5:$D$11)</f>
        <v>0</v>
      </c>
      <c r="AH21" s="5">
        <f>($AK$2+(I21+R21)*12*7.57%)*SUM(Fasering!$D$5)</f>
        <v>0</v>
      </c>
      <c r="AI21" s="9">
        <f>($AK$2+(J21+S21)*12*7.57%)*SUM(Fasering!$D$5:$D$6)</f>
        <v>499.18473591344053</v>
      </c>
      <c r="AJ21" s="9">
        <f>($AK$2+(K21+T21)*12*7.57%)*SUM(Fasering!$D$5:$D$7)</f>
        <v>842.2208967044096</v>
      </c>
      <c r="AK21" s="9">
        <f>($AK$2+(L21+U21)*12*7.57%)*SUM(Fasering!$D$5:$D$8)</f>
        <v>1226.5442944510798</v>
      </c>
      <c r="AL21" s="9">
        <f>($AK$2+(M21+V21)*12*7.57%)*SUM(Fasering!$D$5:$D$9)</f>
        <v>1652.1549291534513</v>
      </c>
      <c r="AM21" s="9">
        <f>($AK$2+(N21+W21)*12*7.57%)*SUM(Fasering!$D$5:$D$10)</f>
        <v>2117.9569060566182</v>
      </c>
      <c r="AN21" s="87">
        <f>($AK$2+(O21+X21)*12*7.57%)*SUM(Fasering!$D$5:$D$11)</f>
        <v>2626.0492004698003</v>
      </c>
      <c r="AO21" s="5">
        <f>($AK$2+(I21+AA21)*12*7.57%)*SUM(Fasering!$D$5)</f>
        <v>0</v>
      </c>
      <c r="AP21" s="9">
        <f>($AK$2+(J21+AB21)*12*7.57%)*SUM(Fasering!$D$5:$D$6)</f>
        <v>499.18473591344053</v>
      </c>
      <c r="AQ21" s="9">
        <f>($AK$2+(K21+AC21)*12*7.57%)*SUM(Fasering!$D$5:$D$7)</f>
        <v>842.2208967044096</v>
      </c>
      <c r="AR21" s="9">
        <f>($AK$2+(L21+AD21)*12*7.57%)*SUM(Fasering!$D$5:$D$8)</f>
        <v>1226.5442944510798</v>
      </c>
      <c r="AS21" s="9">
        <f>($AK$2+(M21+AE21)*12*7.57%)*SUM(Fasering!$D$5:$D$9)</f>
        <v>1652.1549291534513</v>
      </c>
      <c r="AT21" s="9">
        <f>($AK$2+(N21+AF21)*12*7.57%)*SUM(Fasering!$D$5:$D$10)</f>
        <v>2117.9569060566182</v>
      </c>
      <c r="AU21" s="87">
        <f>($AK$2+(O21+AG21)*12*7.57%)*SUM(Fasering!$D$5:$D$11)</f>
        <v>2626.0492004698003</v>
      </c>
    </row>
    <row r="22" spans="1:47" x14ac:dyDescent="0.3">
      <c r="A22" s="33">
        <f t="shared" si="7"/>
        <v>14</v>
      </c>
      <c r="B22" s="126">
        <v>27090.25</v>
      </c>
      <c r="C22" s="127"/>
      <c r="D22" s="126">
        <f t="shared" si="0"/>
        <v>34355.855049999998</v>
      </c>
      <c r="E22" s="128">
        <f t="shared" si="1"/>
        <v>851.65940049429969</v>
      </c>
      <c r="F22" s="126">
        <f t="shared" si="2"/>
        <v>2862.9879208333336</v>
      </c>
      <c r="G22" s="128">
        <f t="shared" si="8"/>
        <v>70.971616707858317</v>
      </c>
      <c r="H22" s="64">
        <f>'L4'!$H$10</f>
        <v>1609.3</v>
      </c>
      <c r="I22" s="64">
        <f>GEW!$E$12+($F22-GEW!$E$12)*SUM(Fasering!$D$5)</f>
        <v>1716.7792493333334</v>
      </c>
      <c r="J22" s="64">
        <f>GEW!$E$12+($F22-GEW!$E$12)*SUM(Fasering!$D$5:$D$6)</f>
        <v>2013.1471958443494</v>
      </c>
      <c r="K22" s="64">
        <f>GEW!$E$12+($F22-GEW!$E$12)*SUM(Fasering!$D$5:$D$7)</f>
        <v>2183.1917932983597</v>
      </c>
      <c r="L22" s="64">
        <f>GEW!$E$12+($F22-GEW!$E$12)*SUM(Fasering!$D$5:$D$8)</f>
        <v>2353.23639075237</v>
      </c>
      <c r="M22" s="64">
        <f>GEW!$E$12+($F22-GEW!$E$12)*SUM(Fasering!$D$5:$D$9)</f>
        <v>2523.2809882063802</v>
      </c>
      <c r="N22" s="64">
        <f>GEW!$E$12+($F22-GEW!$E$12)*SUM(Fasering!$D$5:$D$10)</f>
        <v>2692.9433233793234</v>
      </c>
      <c r="O22" s="77">
        <f>GEW!$E$12+($F22-GEW!$E$12)*SUM(Fasering!$D$5:$D$11)</f>
        <v>2862.9879208333336</v>
      </c>
      <c r="P22" s="126">
        <f t="shared" si="3"/>
        <v>0</v>
      </c>
      <c r="Q22" s="128">
        <f t="shared" si="4"/>
        <v>0</v>
      </c>
      <c r="R22" s="46">
        <f>$P22*SUM(Fasering!$D$5)</f>
        <v>0</v>
      </c>
      <c r="S22" s="46">
        <f>$P22*SUM(Fasering!$D$5:$D$6)</f>
        <v>0</v>
      </c>
      <c r="T22" s="46">
        <f>$P22*SUM(Fasering!$D$5:$D$7)</f>
        <v>0</v>
      </c>
      <c r="U22" s="46">
        <f>$P22*SUM(Fasering!$D$5:$D$8)</f>
        <v>0</v>
      </c>
      <c r="V22" s="46">
        <f>$P22*SUM(Fasering!$D$5:$D$9)</f>
        <v>0</v>
      </c>
      <c r="W22" s="46">
        <f>$P22*SUM(Fasering!$D$5:$D$10)</f>
        <v>0</v>
      </c>
      <c r="X22" s="76">
        <f>$P22*SUM(Fasering!$D$5:$D$11)</f>
        <v>0</v>
      </c>
      <c r="Y22" s="126">
        <f t="shared" si="5"/>
        <v>0</v>
      </c>
      <c r="Z22" s="128">
        <f t="shared" si="6"/>
        <v>0</v>
      </c>
      <c r="AA22" s="75">
        <f>$Y22*SUM(Fasering!$D$5)</f>
        <v>0</v>
      </c>
      <c r="AB22" s="46">
        <f>$Y22*SUM(Fasering!$D$5:$D$6)</f>
        <v>0</v>
      </c>
      <c r="AC22" s="46">
        <f>$Y22*SUM(Fasering!$D$5:$D$7)</f>
        <v>0</v>
      </c>
      <c r="AD22" s="46">
        <f>$Y22*SUM(Fasering!$D$5:$D$8)</f>
        <v>0</v>
      </c>
      <c r="AE22" s="46">
        <f>$Y22*SUM(Fasering!$D$5:$D$9)</f>
        <v>0</v>
      </c>
      <c r="AF22" s="46">
        <f>$Y22*SUM(Fasering!$D$5:$D$10)</f>
        <v>0</v>
      </c>
      <c r="AG22" s="76">
        <f>$Y22*SUM(Fasering!$D$5:$D$11)</f>
        <v>0</v>
      </c>
      <c r="AH22" s="5">
        <f>($AK$2+(I22+R22)*12*7.57%)*SUM(Fasering!$D$5)</f>
        <v>0</v>
      </c>
      <c r="AI22" s="9">
        <f>($AK$2+(J22+S22)*12*7.57%)*SUM(Fasering!$D$5:$D$6)</f>
        <v>506.08746850543548</v>
      </c>
      <c r="AJ22" s="9">
        <f>($AK$2+(K22+T22)*12*7.57%)*SUM(Fasering!$D$5:$D$7)</f>
        <v>859.31707472859659</v>
      </c>
      <c r="AK22" s="9">
        <f>($AK$2+(L22+U22)*12*7.57%)*SUM(Fasering!$D$5:$D$8)</f>
        <v>1258.3787125025717</v>
      </c>
      <c r="AL22" s="9">
        <f>($AK$2+(M22+V22)*12*7.57%)*SUM(Fasering!$D$5:$D$9)</f>
        <v>1703.2723818273614</v>
      </c>
      <c r="AM22" s="9">
        <f>($AK$2+(N22+W22)*12*7.57%)*SUM(Fasering!$D$5:$D$10)</f>
        <v>2192.8435258115728</v>
      </c>
      <c r="AN22" s="87">
        <f>($AK$2+(O22+X22)*12*7.57%)*SUM(Fasering!$D$5:$D$11)</f>
        <v>2729.2982272850004</v>
      </c>
      <c r="AO22" s="5">
        <f>($AK$2+(I22+AA22)*12*7.57%)*SUM(Fasering!$D$5)</f>
        <v>0</v>
      </c>
      <c r="AP22" s="9">
        <f>($AK$2+(J22+AB22)*12*7.57%)*SUM(Fasering!$D$5:$D$6)</f>
        <v>506.08746850543548</v>
      </c>
      <c r="AQ22" s="9">
        <f>($AK$2+(K22+AC22)*12*7.57%)*SUM(Fasering!$D$5:$D$7)</f>
        <v>859.31707472859659</v>
      </c>
      <c r="AR22" s="9">
        <f>($AK$2+(L22+AD22)*12*7.57%)*SUM(Fasering!$D$5:$D$8)</f>
        <v>1258.3787125025717</v>
      </c>
      <c r="AS22" s="9">
        <f>($AK$2+(M22+AE22)*12*7.57%)*SUM(Fasering!$D$5:$D$9)</f>
        <v>1703.2723818273614</v>
      </c>
      <c r="AT22" s="9">
        <f>($AK$2+(N22+AF22)*12*7.57%)*SUM(Fasering!$D$5:$D$10)</f>
        <v>2192.8435258115728</v>
      </c>
      <c r="AU22" s="87">
        <f>($AK$2+(O22+AG22)*12*7.57%)*SUM(Fasering!$D$5:$D$11)</f>
        <v>2729.2982272850004</v>
      </c>
    </row>
    <row r="23" spans="1:47" x14ac:dyDescent="0.3">
      <c r="A23" s="33">
        <f t="shared" si="7"/>
        <v>15</v>
      </c>
      <c r="B23" s="126">
        <v>27098.3</v>
      </c>
      <c r="C23" s="127"/>
      <c r="D23" s="126">
        <f t="shared" si="0"/>
        <v>34366.064059999997</v>
      </c>
      <c r="E23" s="128">
        <f t="shared" si="1"/>
        <v>851.91247524163418</v>
      </c>
      <c r="F23" s="126">
        <f t="shared" si="2"/>
        <v>2863.8386716666664</v>
      </c>
      <c r="G23" s="128">
        <f t="shared" si="8"/>
        <v>70.992706270136182</v>
      </c>
      <c r="H23" s="64">
        <f>'L4'!$H$10</f>
        <v>1609.3</v>
      </c>
      <c r="I23" s="64">
        <f>GEW!$E$12+($F23-GEW!$E$12)*SUM(Fasering!$D$5)</f>
        <v>1716.7792493333334</v>
      </c>
      <c r="J23" s="64">
        <f>GEW!$E$12+($F23-GEW!$E$12)*SUM(Fasering!$D$5:$D$6)</f>
        <v>2013.3671691212376</v>
      </c>
      <c r="K23" s="64">
        <f>GEW!$E$12+($F23-GEW!$E$12)*SUM(Fasering!$D$5:$D$7)</f>
        <v>2183.5379788318678</v>
      </c>
      <c r="L23" s="64">
        <f>GEW!$E$12+($F23-GEW!$E$12)*SUM(Fasering!$D$5:$D$8)</f>
        <v>2353.7087885424985</v>
      </c>
      <c r="M23" s="64">
        <f>GEW!$E$12+($F23-GEW!$E$12)*SUM(Fasering!$D$5:$D$9)</f>
        <v>2523.8795982531292</v>
      </c>
      <c r="N23" s="64">
        <f>GEW!$E$12+($F23-GEW!$E$12)*SUM(Fasering!$D$5:$D$10)</f>
        <v>2693.6678619560362</v>
      </c>
      <c r="O23" s="77">
        <f>GEW!$E$12+($F23-GEW!$E$12)*SUM(Fasering!$D$5:$D$11)</f>
        <v>2863.8386716666664</v>
      </c>
      <c r="P23" s="126">
        <f t="shared" si="3"/>
        <v>0</v>
      </c>
      <c r="Q23" s="128">
        <f t="shared" si="4"/>
        <v>0</v>
      </c>
      <c r="R23" s="46">
        <f>$P23*SUM(Fasering!$D$5)</f>
        <v>0</v>
      </c>
      <c r="S23" s="46">
        <f>$P23*SUM(Fasering!$D$5:$D$6)</f>
        <v>0</v>
      </c>
      <c r="T23" s="46">
        <f>$P23*SUM(Fasering!$D$5:$D$7)</f>
        <v>0</v>
      </c>
      <c r="U23" s="46">
        <f>$P23*SUM(Fasering!$D$5:$D$8)</f>
        <v>0</v>
      </c>
      <c r="V23" s="46">
        <f>$P23*SUM(Fasering!$D$5:$D$9)</f>
        <v>0</v>
      </c>
      <c r="W23" s="46">
        <f>$P23*SUM(Fasering!$D$5:$D$10)</f>
        <v>0</v>
      </c>
      <c r="X23" s="76">
        <f>$P23*SUM(Fasering!$D$5:$D$11)</f>
        <v>0</v>
      </c>
      <c r="Y23" s="126">
        <f t="shared" si="5"/>
        <v>0</v>
      </c>
      <c r="Z23" s="128">
        <f t="shared" si="6"/>
        <v>0</v>
      </c>
      <c r="AA23" s="75">
        <f>$Y23*SUM(Fasering!$D$5)</f>
        <v>0</v>
      </c>
      <c r="AB23" s="46">
        <f>$Y23*SUM(Fasering!$D$5:$D$6)</f>
        <v>0</v>
      </c>
      <c r="AC23" s="46">
        <f>$Y23*SUM(Fasering!$D$5:$D$7)</f>
        <v>0</v>
      </c>
      <c r="AD23" s="46">
        <f>$Y23*SUM(Fasering!$D$5:$D$8)</f>
        <v>0</v>
      </c>
      <c r="AE23" s="46">
        <f>$Y23*SUM(Fasering!$D$5:$D$9)</f>
        <v>0</v>
      </c>
      <c r="AF23" s="46">
        <f>$Y23*SUM(Fasering!$D$5:$D$10)</f>
        <v>0</v>
      </c>
      <c r="AG23" s="76">
        <f>$Y23*SUM(Fasering!$D$5:$D$11)</f>
        <v>0</v>
      </c>
      <c r="AH23" s="5">
        <f>($AK$2+(I23+R23)*12*7.57%)*SUM(Fasering!$D$5)</f>
        <v>0</v>
      </c>
      <c r="AI23" s="9">
        <f>($AK$2+(J23+S23)*12*7.57%)*SUM(Fasering!$D$5:$D$6)</f>
        <v>506.13913566555516</v>
      </c>
      <c r="AJ23" s="9">
        <f>($AK$2+(K23+T23)*12*7.57%)*SUM(Fasering!$D$5:$D$7)</f>
        <v>859.4450401329691</v>
      </c>
      <c r="AK23" s="9">
        <f>($AK$2+(L23+U23)*12*7.57%)*SUM(Fasering!$D$5:$D$8)</f>
        <v>1258.6169940748132</v>
      </c>
      <c r="AL23" s="9">
        <f>($AK$2+(M23+V23)*12*7.57%)*SUM(Fasering!$D$5:$D$9)</f>
        <v>1703.6549974910881</v>
      </c>
      <c r="AM23" s="9">
        <f>($AK$2+(N23+W23)*12*7.57%)*SUM(Fasering!$D$5:$D$10)</f>
        <v>2193.4040544025529</v>
      </c>
      <c r="AN23" s="87">
        <f>($AK$2+(O23+X23)*12*7.57%)*SUM(Fasering!$D$5:$D$11)</f>
        <v>2730.0710493419997</v>
      </c>
      <c r="AO23" s="5">
        <f>($AK$2+(I23+AA23)*12*7.57%)*SUM(Fasering!$D$5)</f>
        <v>0</v>
      </c>
      <c r="AP23" s="9">
        <f>($AK$2+(J23+AB23)*12*7.57%)*SUM(Fasering!$D$5:$D$6)</f>
        <v>506.13913566555516</v>
      </c>
      <c r="AQ23" s="9">
        <f>($AK$2+(K23+AC23)*12*7.57%)*SUM(Fasering!$D$5:$D$7)</f>
        <v>859.4450401329691</v>
      </c>
      <c r="AR23" s="9">
        <f>($AK$2+(L23+AD23)*12*7.57%)*SUM(Fasering!$D$5:$D$8)</f>
        <v>1258.6169940748132</v>
      </c>
      <c r="AS23" s="9">
        <f>($AK$2+(M23+AE23)*12*7.57%)*SUM(Fasering!$D$5:$D$9)</f>
        <v>1703.6549974910881</v>
      </c>
      <c r="AT23" s="9">
        <f>($AK$2+(N23+AF23)*12*7.57%)*SUM(Fasering!$D$5:$D$10)</f>
        <v>2193.4040544025529</v>
      </c>
      <c r="AU23" s="87">
        <f>($AK$2+(O23+AG23)*12*7.57%)*SUM(Fasering!$D$5:$D$11)</f>
        <v>2730.0710493419997</v>
      </c>
    </row>
    <row r="24" spans="1:47" x14ac:dyDescent="0.3">
      <c r="A24" s="33">
        <f t="shared" si="7"/>
        <v>16</v>
      </c>
      <c r="B24" s="126">
        <v>28173.78</v>
      </c>
      <c r="C24" s="127"/>
      <c r="D24" s="126">
        <f t="shared" si="0"/>
        <v>35729.987796000001</v>
      </c>
      <c r="E24" s="128">
        <f t="shared" si="1"/>
        <v>885.72326148552679</v>
      </c>
      <c r="F24" s="126">
        <f t="shared" si="2"/>
        <v>2977.498983</v>
      </c>
      <c r="G24" s="128">
        <f t="shared" si="8"/>
        <v>73.810271790460561</v>
      </c>
      <c r="H24" s="64">
        <f>'L4'!$H$10</f>
        <v>1609.3</v>
      </c>
      <c r="I24" s="64">
        <f>GEW!$E$12+($F24-GEW!$E$12)*SUM(Fasering!$D$5)</f>
        <v>1716.7792493333334</v>
      </c>
      <c r="J24" s="64">
        <f>GEW!$E$12+($F24-GEW!$E$12)*SUM(Fasering!$D$5:$D$6)</f>
        <v>2042.7555989135021</v>
      </c>
      <c r="K24" s="64">
        <f>GEW!$E$12+($F24-GEW!$E$12)*SUM(Fasering!$D$5:$D$7)</f>
        <v>2229.7883661086116</v>
      </c>
      <c r="L24" s="64">
        <f>GEW!$E$12+($F24-GEW!$E$12)*SUM(Fasering!$D$5:$D$8)</f>
        <v>2416.8211333037211</v>
      </c>
      <c r="M24" s="64">
        <f>GEW!$E$12+($F24-GEW!$E$12)*SUM(Fasering!$D$5:$D$9)</f>
        <v>2603.8539004988306</v>
      </c>
      <c r="N24" s="64">
        <f>GEW!$E$12+($F24-GEW!$E$12)*SUM(Fasering!$D$5:$D$10)</f>
        <v>2790.4662158048905</v>
      </c>
      <c r="O24" s="77">
        <f>GEW!$E$12+($F24-GEW!$E$12)*SUM(Fasering!$D$5:$D$11)</f>
        <v>2977.498983</v>
      </c>
      <c r="P24" s="126">
        <f t="shared" si="3"/>
        <v>0</v>
      </c>
      <c r="Q24" s="128">
        <f t="shared" si="4"/>
        <v>0</v>
      </c>
      <c r="R24" s="46">
        <f>$P24*SUM(Fasering!$D$5)</f>
        <v>0</v>
      </c>
      <c r="S24" s="46">
        <f>$P24*SUM(Fasering!$D$5:$D$6)</f>
        <v>0</v>
      </c>
      <c r="T24" s="46">
        <f>$P24*SUM(Fasering!$D$5:$D$7)</f>
        <v>0</v>
      </c>
      <c r="U24" s="46">
        <f>$P24*SUM(Fasering!$D$5:$D$8)</f>
        <v>0</v>
      </c>
      <c r="V24" s="46">
        <f>$P24*SUM(Fasering!$D$5:$D$9)</f>
        <v>0</v>
      </c>
      <c r="W24" s="46">
        <f>$P24*SUM(Fasering!$D$5:$D$10)</f>
        <v>0</v>
      </c>
      <c r="X24" s="76">
        <f>$P24*SUM(Fasering!$D$5:$D$11)</f>
        <v>0</v>
      </c>
      <c r="Y24" s="126">
        <f t="shared" si="5"/>
        <v>0</v>
      </c>
      <c r="Z24" s="128">
        <f t="shared" si="6"/>
        <v>0</v>
      </c>
      <c r="AA24" s="75">
        <f>$Y24*SUM(Fasering!$D$5)</f>
        <v>0</v>
      </c>
      <c r="AB24" s="46">
        <f>$Y24*SUM(Fasering!$D$5:$D$6)</f>
        <v>0</v>
      </c>
      <c r="AC24" s="46">
        <f>$Y24*SUM(Fasering!$D$5:$D$7)</f>
        <v>0</v>
      </c>
      <c r="AD24" s="46">
        <f>$Y24*SUM(Fasering!$D$5:$D$8)</f>
        <v>0</v>
      </c>
      <c r="AE24" s="46">
        <f>$Y24*SUM(Fasering!$D$5:$D$9)</f>
        <v>0</v>
      </c>
      <c r="AF24" s="46">
        <f>$Y24*SUM(Fasering!$D$5:$D$10)</f>
        <v>0</v>
      </c>
      <c r="AG24" s="76">
        <f>$Y24*SUM(Fasering!$D$5:$D$11)</f>
        <v>0</v>
      </c>
      <c r="AH24" s="5">
        <f>($AK$2+(I24+R24)*12*7.57%)*SUM(Fasering!$D$5)</f>
        <v>0</v>
      </c>
      <c r="AI24" s="9">
        <f>($AK$2+(J24+S24)*12*7.57%)*SUM(Fasering!$D$5:$D$6)</f>
        <v>513.04186825755005</v>
      </c>
      <c r="AJ24" s="9">
        <f>($AK$2+(K24+T24)*12*7.57%)*SUM(Fasering!$D$5:$D$7)</f>
        <v>876.5412181571561</v>
      </c>
      <c r="AK24" s="9">
        <f>($AK$2+(L24+U24)*12*7.57%)*SUM(Fasering!$D$5:$D$8)</f>
        <v>1290.4514121263053</v>
      </c>
      <c r="AL24" s="9">
        <f>($AK$2+(M24+V24)*12*7.57%)*SUM(Fasering!$D$5:$D$9)</f>
        <v>1754.7724501649975</v>
      </c>
      <c r="AM24" s="9">
        <f>($AK$2+(N24+W24)*12*7.57%)*SUM(Fasering!$D$5:$D$10)</f>
        <v>2268.290674157508</v>
      </c>
      <c r="AN24" s="87">
        <f>($AK$2+(O24+X24)*12*7.57%)*SUM(Fasering!$D$5:$D$11)</f>
        <v>2833.3200761572002</v>
      </c>
      <c r="AO24" s="5">
        <f>($AK$2+(I24+AA24)*12*7.57%)*SUM(Fasering!$D$5)</f>
        <v>0</v>
      </c>
      <c r="AP24" s="9">
        <f>($AK$2+(J24+AB24)*12*7.57%)*SUM(Fasering!$D$5:$D$6)</f>
        <v>513.04186825755005</v>
      </c>
      <c r="AQ24" s="9">
        <f>($AK$2+(K24+AC24)*12*7.57%)*SUM(Fasering!$D$5:$D$7)</f>
        <v>876.5412181571561</v>
      </c>
      <c r="AR24" s="9">
        <f>($AK$2+(L24+AD24)*12*7.57%)*SUM(Fasering!$D$5:$D$8)</f>
        <v>1290.4514121263053</v>
      </c>
      <c r="AS24" s="9">
        <f>($AK$2+(M24+AE24)*12*7.57%)*SUM(Fasering!$D$5:$D$9)</f>
        <v>1754.7724501649975</v>
      </c>
      <c r="AT24" s="9">
        <f>($AK$2+(N24+AF24)*12*7.57%)*SUM(Fasering!$D$5:$D$10)</f>
        <v>2268.290674157508</v>
      </c>
      <c r="AU24" s="87">
        <f>($AK$2+(O24+AG24)*12*7.57%)*SUM(Fasering!$D$5:$D$11)</f>
        <v>2833.3200761572002</v>
      </c>
    </row>
    <row r="25" spans="1:47" x14ac:dyDescent="0.3">
      <c r="A25" s="33">
        <f t="shared" si="7"/>
        <v>17</v>
      </c>
      <c r="B25" s="126">
        <v>28184.81</v>
      </c>
      <c r="C25" s="127"/>
      <c r="D25" s="126">
        <f t="shared" si="0"/>
        <v>35743.976042000002</v>
      </c>
      <c r="E25" s="128">
        <f t="shared" si="1"/>
        <v>886.07002104616026</v>
      </c>
      <c r="F25" s="126">
        <f t="shared" si="2"/>
        <v>2978.6646701666664</v>
      </c>
      <c r="G25" s="128">
        <f t="shared" si="8"/>
        <v>73.839168420513346</v>
      </c>
      <c r="H25" s="64">
        <f>'L4'!$H$10</f>
        <v>1609.3</v>
      </c>
      <c r="I25" s="64">
        <f>GEW!$E$12+($F25-GEW!$E$12)*SUM(Fasering!$D$5)</f>
        <v>1716.7792493333334</v>
      </c>
      <c r="J25" s="64">
        <f>GEW!$E$12+($F25-GEW!$E$12)*SUM(Fasering!$D$5:$D$6)</f>
        <v>2043.0570032916485</v>
      </c>
      <c r="K25" s="64">
        <f>GEW!$E$12+($F25-GEW!$E$12)*SUM(Fasering!$D$5:$D$7)</f>
        <v>2230.2627047961396</v>
      </c>
      <c r="L25" s="64">
        <f>GEW!$E$12+($F25-GEW!$E$12)*SUM(Fasering!$D$5:$D$8)</f>
        <v>2417.4684063006307</v>
      </c>
      <c r="M25" s="64">
        <f>GEW!$E$12+($F25-GEW!$E$12)*SUM(Fasering!$D$5:$D$9)</f>
        <v>2604.6741078051218</v>
      </c>
      <c r="N25" s="64">
        <f>GEW!$E$12+($F25-GEW!$E$12)*SUM(Fasering!$D$5:$D$10)</f>
        <v>2791.4589686621757</v>
      </c>
      <c r="O25" s="77">
        <f>GEW!$E$12+($F25-GEW!$E$12)*SUM(Fasering!$D$5:$D$11)</f>
        <v>2978.6646701666664</v>
      </c>
      <c r="P25" s="126">
        <f t="shared" si="3"/>
        <v>0</v>
      </c>
      <c r="Q25" s="128">
        <f t="shared" si="4"/>
        <v>0</v>
      </c>
      <c r="R25" s="46">
        <f>$P25*SUM(Fasering!$D$5)</f>
        <v>0</v>
      </c>
      <c r="S25" s="46">
        <f>$P25*SUM(Fasering!$D$5:$D$6)</f>
        <v>0</v>
      </c>
      <c r="T25" s="46">
        <f>$P25*SUM(Fasering!$D$5:$D$7)</f>
        <v>0</v>
      </c>
      <c r="U25" s="46">
        <f>$P25*SUM(Fasering!$D$5:$D$8)</f>
        <v>0</v>
      </c>
      <c r="V25" s="46">
        <f>$P25*SUM(Fasering!$D$5:$D$9)</f>
        <v>0</v>
      </c>
      <c r="W25" s="46">
        <f>$P25*SUM(Fasering!$D$5:$D$10)</f>
        <v>0</v>
      </c>
      <c r="X25" s="76">
        <f>$P25*SUM(Fasering!$D$5:$D$11)</f>
        <v>0</v>
      </c>
      <c r="Y25" s="126">
        <f t="shared" si="5"/>
        <v>0</v>
      </c>
      <c r="Z25" s="128">
        <f t="shared" si="6"/>
        <v>0</v>
      </c>
      <c r="AA25" s="75">
        <f>$Y25*SUM(Fasering!$D$5)</f>
        <v>0</v>
      </c>
      <c r="AB25" s="46">
        <f>$Y25*SUM(Fasering!$D$5:$D$6)</f>
        <v>0</v>
      </c>
      <c r="AC25" s="46">
        <f>$Y25*SUM(Fasering!$D$5:$D$7)</f>
        <v>0</v>
      </c>
      <c r="AD25" s="46">
        <f>$Y25*SUM(Fasering!$D$5:$D$8)</f>
        <v>0</v>
      </c>
      <c r="AE25" s="46">
        <f>$Y25*SUM(Fasering!$D$5:$D$9)</f>
        <v>0</v>
      </c>
      <c r="AF25" s="46">
        <f>$Y25*SUM(Fasering!$D$5:$D$10)</f>
        <v>0</v>
      </c>
      <c r="AG25" s="76">
        <f>$Y25*SUM(Fasering!$D$5:$D$11)</f>
        <v>0</v>
      </c>
      <c r="AH25" s="5">
        <f>($AK$2+(I25+R25)*12*7.57%)*SUM(Fasering!$D$5)</f>
        <v>0</v>
      </c>
      <c r="AI25" s="9">
        <f>($AK$2+(J25+S25)*12*7.57%)*SUM(Fasering!$D$5:$D$6)</f>
        <v>513.11266189433513</v>
      </c>
      <c r="AJ25" s="9">
        <f>($AK$2+(K25+T25)*12*7.57%)*SUM(Fasering!$D$5:$D$7)</f>
        <v>876.71655460563204</v>
      </c>
      <c r="AK25" s="9">
        <f>($AK$2+(L25+U25)*12*7.57%)*SUM(Fasering!$D$5:$D$8)</f>
        <v>1290.7779022805694</v>
      </c>
      <c r="AL25" s="9">
        <f>($AK$2+(M25+V25)*12*7.57%)*SUM(Fasering!$D$5:$D$9)</f>
        <v>1755.2967049191477</v>
      </c>
      <c r="AM25" s="9">
        <f>($AK$2+(N25+W25)*12*7.57%)*SUM(Fasering!$D$5:$D$10)</f>
        <v>2269.0587027734723</v>
      </c>
      <c r="AN25" s="87">
        <f>($AK$2+(O25+X25)*12*7.57%)*SUM(Fasering!$D$5:$D$11)</f>
        <v>2834.3789863793995</v>
      </c>
      <c r="AO25" s="5">
        <f>($AK$2+(I25+AA25)*12*7.57%)*SUM(Fasering!$D$5)</f>
        <v>0</v>
      </c>
      <c r="AP25" s="9">
        <f>($AK$2+(J25+AB25)*12*7.57%)*SUM(Fasering!$D$5:$D$6)</f>
        <v>513.11266189433513</v>
      </c>
      <c r="AQ25" s="9">
        <f>($AK$2+(K25+AC25)*12*7.57%)*SUM(Fasering!$D$5:$D$7)</f>
        <v>876.71655460563204</v>
      </c>
      <c r="AR25" s="9">
        <f>($AK$2+(L25+AD25)*12*7.57%)*SUM(Fasering!$D$5:$D$8)</f>
        <v>1290.7779022805694</v>
      </c>
      <c r="AS25" s="9">
        <f>($AK$2+(M25+AE25)*12*7.57%)*SUM(Fasering!$D$5:$D$9)</f>
        <v>1755.2967049191477</v>
      </c>
      <c r="AT25" s="9">
        <f>($AK$2+(N25+AF25)*12*7.57%)*SUM(Fasering!$D$5:$D$10)</f>
        <v>2269.0587027734723</v>
      </c>
      <c r="AU25" s="87">
        <f>($AK$2+(O25+AG25)*12*7.57%)*SUM(Fasering!$D$5:$D$11)</f>
        <v>2834.3789863793995</v>
      </c>
    </row>
    <row r="26" spans="1:47" x14ac:dyDescent="0.3">
      <c r="A26" s="33">
        <f t="shared" si="7"/>
        <v>18</v>
      </c>
      <c r="B26" s="126">
        <v>29260.29</v>
      </c>
      <c r="C26" s="127"/>
      <c r="D26" s="126">
        <f t="shared" si="0"/>
        <v>37107.899777999999</v>
      </c>
      <c r="E26" s="128">
        <f t="shared" si="1"/>
        <v>919.88080729005276</v>
      </c>
      <c r="F26" s="126">
        <f t="shared" si="2"/>
        <v>3092.3249814999999</v>
      </c>
      <c r="G26" s="128">
        <f t="shared" si="8"/>
        <v>76.656733940837725</v>
      </c>
      <c r="H26" s="64">
        <f>'L4'!$H$10</f>
        <v>1609.3</v>
      </c>
      <c r="I26" s="64">
        <f>GEW!$E$12+($F26-GEW!$E$12)*SUM(Fasering!$D$5)</f>
        <v>1716.7792493333334</v>
      </c>
      <c r="J26" s="64">
        <f>GEW!$E$12+($F26-GEW!$E$12)*SUM(Fasering!$D$5:$D$6)</f>
        <v>2072.445433083913</v>
      </c>
      <c r="K26" s="64">
        <f>GEW!$E$12+($F26-GEW!$E$12)*SUM(Fasering!$D$5:$D$7)</f>
        <v>2276.5130920728834</v>
      </c>
      <c r="L26" s="64">
        <f>GEW!$E$12+($F26-GEW!$E$12)*SUM(Fasering!$D$5:$D$8)</f>
        <v>2480.5807510618533</v>
      </c>
      <c r="M26" s="64">
        <f>GEW!$E$12+($F26-GEW!$E$12)*SUM(Fasering!$D$5:$D$9)</f>
        <v>2684.6484100508237</v>
      </c>
      <c r="N26" s="64">
        <f>GEW!$E$12+($F26-GEW!$E$12)*SUM(Fasering!$D$5:$D$10)</f>
        <v>2888.25732251103</v>
      </c>
      <c r="O26" s="77">
        <f>GEW!$E$12+($F26-GEW!$E$12)*SUM(Fasering!$D$5:$D$11)</f>
        <v>3092.3249814999999</v>
      </c>
      <c r="P26" s="126">
        <f t="shared" si="3"/>
        <v>0</v>
      </c>
      <c r="Q26" s="128">
        <f t="shared" si="4"/>
        <v>0</v>
      </c>
      <c r="R26" s="46">
        <f>$P26*SUM(Fasering!$D$5)</f>
        <v>0</v>
      </c>
      <c r="S26" s="46">
        <f>$P26*SUM(Fasering!$D$5:$D$6)</f>
        <v>0</v>
      </c>
      <c r="T26" s="46">
        <f>$P26*SUM(Fasering!$D$5:$D$7)</f>
        <v>0</v>
      </c>
      <c r="U26" s="46">
        <f>$P26*SUM(Fasering!$D$5:$D$8)</f>
        <v>0</v>
      </c>
      <c r="V26" s="46">
        <f>$P26*SUM(Fasering!$D$5:$D$9)</f>
        <v>0</v>
      </c>
      <c r="W26" s="46">
        <f>$P26*SUM(Fasering!$D$5:$D$10)</f>
        <v>0</v>
      </c>
      <c r="X26" s="76">
        <f>$P26*SUM(Fasering!$D$5:$D$11)</f>
        <v>0</v>
      </c>
      <c r="Y26" s="126">
        <f t="shared" si="5"/>
        <v>0</v>
      </c>
      <c r="Z26" s="128">
        <f t="shared" si="6"/>
        <v>0</v>
      </c>
      <c r="AA26" s="75">
        <f>$Y26*SUM(Fasering!$D$5)</f>
        <v>0</v>
      </c>
      <c r="AB26" s="46">
        <f>$Y26*SUM(Fasering!$D$5:$D$6)</f>
        <v>0</v>
      </c>
      <c r="AC26" s="46">
        <f>$Y26*SUM(Fasering!$D$5:$D$7)</f>
        <v>0</v>
      </c>
      <c r="AD26" s="46">
        <f>$Y26*SUM(Fasering!$D$5:$D$8)</f>
        <v>0</v>
      </c>
      <c r="AE26" s="46">
        <f>$Y26*SUM(Fasering!$D$5:$D$9)</f>
        <v>0</v>
      </c>
      <c r="AF26" s="46">
        <f>$Y26*SUM(Fasering!$D$5:$D$10)</f>
        <v>0</v>
      </c>
      <c r="AG26" s="76">
        <f>$Y26*SUM(Fasering!$D$5:$D$11)</f>
        <v>0</v>
      </c>
      <c r="AH26" s="5">
        <f>($AK$2+(I26+R26)*12*7.57%)*SUM(Fasering!$D$5)</f>
        <v>0</v>
      </c>
      <c r="AI26" s="9">
        <f>($AK$2+(J26+S26)*12*7.57%)*SUM(Fasering!$D$5:$D$6)</f>
        <v>520.01539448633014</v>
      </c>
      <c r="AJ26" s="9">
        <f>($AK$2+(K26+T26)*12*7.57%)*SUM(Fasering!$D$5:$D$7)</f>
        <v>893.81273262981904</v>
      </c>
      <c r="AK26" s="9">
        <f>($AK$2+(L26+U26)*12*7.57%)*SUM(Fasering!$D$5:$D$8)</f>
        <v>1322.6123203320615</v>
      </c>
      <c r="AL26" s="9">
        <f>($AK$2+(M26+V26)*12*7.57%)*SUM(Fasering!$D$5:$D$9)</f>
        <v>1806.4141575930576</v>
      </c>
      <c r="AM26" s="9">
        <f>($AK$2+(N26+W26)*12*7.57%)*SUM(Fasering!$D$5:$D$10)</f>
        <v>2343.9453225284274</v>
      </c>
      <c r="AN26" s="87">
        <f>($AK$2+(O26+X26)*12*7.57%)*SUM(Fasering!$D$5:$D$11)</f>
        <v>2937.6280131946</v>
      </c>
      <c r="AO26" s="5">
        <f>($AK$2+(I26+AA26)*12*7.57%)*SUM(Fasering!$D$5)</f>
        <v>0</v>
      </c>
      <c r="AP26" s="9">
        <f>($AK$2+(J26+AB26)*12*7.57%)*SUM(Fasering!$D$5:$D$6)</f>
        <v>520.01539448633014</v>
      </c>
      <c r="AQ26" s="9">
        <f>($AK$2+(K26+AC26)*12*7.57%)*SUM(Fasering!$D$5:$D$7)</f>
        <v>893.81273262981904</v>
      </c>
      <c r="AR26" s="9">
        <f>($AK$2+(L26+AD26)*12*7.57%)*SUM(Fasering!$D$5:$D$8)</f>
        <v>1322.6123203320615</v>
      </c>
      <c r="AS26" s="9">
        <f>($AK$2+(M26+AE26)*12*7.57%)*SUM(Fasering!$D$5:$D$9)</f>
        <v>1806.4141575930576</v>
      </c>
      <c r="AT26" s="9">
        <f>($AK$2+(N26+AF26)*12*7.57%)*SUM(Fasering!$D$5:$D$10)</f>
        <v>2343.9453225284274</v>
      </c>
      <c r="AU26" s="87">
        <f>($AK$2+(O26+AG26)*12*7.57%)*SUM(Fasering!$D$5:$D$11)</f>
        <v>2937.6280131946</v>
      </c>
    </row>
    <row r="27" spans="1:47" x14ac:dyDescent="0.3">
      <c r="A27" s="33">
        <f t="shared" si="7"/>
        <v>19</v>
      </c>
      <c r="B27" s="126">
        <v>29271.99</v>
      </c>
      <c r="C27" s="127"/>
      <c r="D27" s="126">
        <f t="shared" si="0"/>
        <v>37122.737718000004</v>
      </c>
      <c r="E27" s="128">
        <f t="shared" si="1"/>
        <v>920.24863021475028</v>
      </c>
      <c r="F27" s="126">
        <f t="shared" si="2"/>
        <v>3093.5614765</v>
      </c>
      <c r="G27" s="128">
        <f t="shared" si="8"/>
        <v>76.68738585122918</v>
      </c>
      <c r="H27" s="64">
        <f>'L4'!$H$10</f>
        <v>1609.3</v>
      </c>
      <c r="I27" s="64">
        <f>GEW!$E$12+($F27-GEW!$E$12)*SUM(Fasering!$D$5)</f>
        <v>1716.7792493333334</v>
      </c>
      <c r="J27" s="64">
        <f>GEW!$E$12+($F27-GEW!$E$12)*SUM(Fasering!$D$5:$D$6)</f>
        <v>2072.7651457969059</v>
      </c>
      <c r="K27" s="64">
        <f>GEW!$E$12+($F27-GEW!$E$12)*SUM(Fasering!$D$5:$D$7)</f>
        <v>2277.0162437178587</v>
      </c>
      <c r="L27" s="64">
        <f>GEW!$E$12+($F27-GEW!$E$12)*SUM(Fasering!$D$5:$D$8)</f>
        <v>2481.2673416388111</v>
      </c>
      <c r="M27" s="64">
        <f>GEW!$E$12+($F27-GEW!$E$12)*SUM(Fasering!$D$5:$D$9)</f>
        <v>2685.5184395597635</v>
      </c>
      <c r="N27" s="64">
        <f>GEW!$E$12+($F27-GEW!$E$12)*SUM(Fasering!$D$5:$D$10)</f>
        <v>2889.3103785790477</v>
      </c>
      <c r="O27" s="77">
        <f>GEW!$E$12+($F27-GEW!$E$12)*SUM(Fasering!$D$5:$D$11)</f>
        <v>3093.5614765</v>
      </c>
      <c r="P27" s="126">
        <f t="shared" si="3"/>
        <v>0</v>
      </c>
      <c r="Q27" s="128">
        <f t="shared" si="4"/>
        <v>0</v>
      </c>
      <c r="R27" s="46">
        <f>$P27*SUM(Fasering!$D$5)</f>
        <v>0</v>
      </c>
      <c r="S27" s="46">
        <f>$P27*SUM(Fasering!$D$5:$D$6)</f>
        <v>0</v>
      </c>
      <c r="T27" s="46">
        <f>$P27*SUM(Fasering!$D$5:$D$7)</f>
        <v>0</v>
      </c>
      <c r="U27" s="46">
        <f>$P27*SUM(Fasering!$D$5:$D$8)</f>
        <v>0</v>
      </c>
      <c r="V27" s="46">
        <f>$P27*SUM(Fasering!$D$5:$D$9)</f>
        <v>0</v>
      </c>
      <c r="W27" s="46">
        <f>$P27*SUM(Fasering!$D$5:$D$10)</f>
        <v>0</v>
      </c>
      <c r="X27" s="76">
        <f>$P27*SUM(Fasering!$D$5:$D$11)</f>
        <v>0</v>
      </c>
      <c r="Y27" s="126">
        <f t="shared" si="5"/>
        <v>0</v>
      </c>
      <c r="Z27" s="128">
        <f t="shared" si="6"/>
        <v>0</v>
      </c>
      <c r="AA27" s="75">
        <f>$Y27*SUM(Fasering!$D$5)</f>
        <v>0</v>
      </c>
      <c r="AB27" s="46">
        <f>$Y27*SUM(Fasering!$D$5:$D$6)</f>
        <v>0</v>
      </c>
      <c r="AC27" s="46">
        <f>$Y27*SUM(Fasering!$D$5:$D$7)</f>
        <v>0</v>
      </c>
      <c r="AD27" s="46">
        <f>$Y27*SUM(Fasering!$D$5:$D$8)</f>
        <v>0</v>
      </c>
      <c r="AE27" s="46">
        <f>$Y27*SUM(Fasering!$D$5:$D$9)</f>
        <v>0</v>
      </c>
      <c r="AF27" s="46">
        <f>$Y27*SUM(Fasering!$D$5:$D$10)</f>
        <v>0</v>
      </c>
      <c r="AG27" s="76">
        <f>$Y27*SUM(Fasering!$D$5:$D$11)</f>
        <v>0</v>
      </c>
      <c r="AH27" s="5">
        <f>($AK$2+(I27+R27)*12*7.57%)*SUM(Fasering!$D$5)</f>
        <v>0</v>
      </c>
      <c r="AI27" s="9">
        <f>($AK$2+(J27+S27)*12*7.57%)*SUM(Fasering!$D$5:$D$6)</f>
        <v>520.09048837122452</v>
      </c>
      <c r="AJ27" s="9">
        <f>($AK$2+(K27+T27)*12*7.57%)*SUM(Fasering!$D$5:$D$7)</f>
        <v>893.9987196150563</v>
      </c>
      <c r="AK27" s="9">
        <f>($AK$2+(L27+U27)*12*7.57%)*SUM(Fasering!$D$5:$D$8)</f>
        <v>1322.9586426171829</v>
      </c>
      <c r="AL27" s="9">
        <f>($AK$2+(M27+V27)*12*7.57%)*SUM(Fasering!$D$5:$D$9)</f>
        <v>1806.9702573776049</v>
      </c>
      <c r="AM27" s="9">
        <f>($AK$2+(N27+W27)*12*7.57%)*SUM(Fasering!$D$5:$D$10)</f>
        <v>2344.7600038345727</v>
      </c>
      <c r="AN27" s="87">
        <f>($AK$2+(O27+X27)*12*7.57%)*SUM(Fasering!$D$5:$D$11)</f>
        <v>2938.7512452526003</v>
      </c>
      <c r="AO27" s="5">
        <f>($AK$2+(I27+AA27)*12*7.57%)*SUM(Fasering!$D$5)</f>
        <v>0</v>
      </c>
      <c r="AP27" s="9">
        <f>($AK$2+(J27+AB27)*12*7.57%)*SUM(Fasering!$D$5:$D$6)</f>
        <v>520.09048837122452</v>
      </c>
      <c r="AQ27" s="9">
        <f>($AK$2+(K27+AC27)*12*7.57%)*SUM(Fasering!$D$5:$D$7)</f>
        <v>893.9987196150563</v>
      </c>
      <c r="AR27" s="9">
        <f>($AK$2+(L27+AD27)*12*7.57%)*SUM(Fasering!$D$5:$D$8)</f>
        <v>1322.9586426171829</v>
      </c>
      <c r="AS27" s="9">
        <f>($AK$2+(M27+AE27)*12*7.57%)*SUM(Fasering!$D$5:$D$9)</f>
        <v>1806.9702573776049</v>
      </c>
      <c r="AT27" s="9">
        <f>($AK$2+(N27+AF27)*12*7.57%)*SUM(Fasering!$D$5:$D$10)</f>
        <v>2344.7600038345727</v>
      </c>
      <c r="AU27" s="87">
        <f>($AK$2+(O27+AG27)*12*7.57%)*SUM(Fasering!$D$5:$D$11)</f>
        <v>2938.7512452526003</v>
      </c>
    </row>
    <row r="28" spans="1:47" x14ac:dyDescent="0.3">
      <c r="A28" s="33">
        <f t="shared" si="7"/>
        <v>20</v>
      </c>
      <c r="B28" s="126">
        <v>30347.439999999999</v>
      </c>
      <c r="C28" s="127"/>
      <c r="D28" s="126">
        <f t="shared" si="0"/>
        <v>38486.623407999999</v>
      </c>
      <c r="E28" s="128">
        <f t="shared" si="1"/>
        <v>954.05847332293831</v>
      </c>
      <c r="F28" s="126">
        <f t="shared" si="2"/>
        <v>3207.2186173333334</v>
      </c>
      <c r="G28" s="128">
        <f t="shared" si="8"/>
        <v>79.504872776911526</v>
      </c>
      <c r="H28" s="64">
        <f>'L4'!$H$10</f>
        <v>1609.3</v>
      </c>
      <c r="I28" s="64">
        <f>GEW!$E$12+($F28-GEW!$E$12)*SUM(Fasering!$D$5)</f>
        <v>1716.7792493333334</v>
      </c>
      <c r="J28" s="64">
        <f>GEW!$E$12+($F28-GEW!$E$12)*SUM(Fasering!$D$5:$D$6)</f>
        <v>2102.1527558129837</v>
      </c>
      <c r="K28" s="64">
        <f>GEW!$E$12+($F28-GEW!$E$12)*SUM(Fasering!$D$5:$D$7)</f>
        <v>2323.2653408621791</v>
      </c>
      <c r="L28" s="64">
        <f>GEW!$E$12+($F28-GEW!$E$12)*SUM(Fasering!$D$5:$D$8)</f>
        <v>2544.3779259113749</v>
      </c>
      <c r="M28" s="64">
        <f>GEW!$E$12+($F28-GEW!$E$12)*SUM(Fasering!$D$5:$D$9)</f>
        <v>2765.4905109605706</v>
      </c>
      <c r="N28" s="64">
        <f>GEW!$E$12+($F28-GEW!$E$12)*SUM(Fasering!$D$5:$D$10)</f>
        <v>2986.1060322841377</v>
      </c>
      <c r="O28" s="77">
        <f>GEW!$E$12+($F28-GEW!$E$12)*SUM(Fasering!$D$5:$D$11)</f>
        <v>3207.2186173333334</v>
      </c>
      <c r="P28" s="126">
        <f t="shared" si="3"/>
        <v>0</v>
      </c>
      <c r="Q28" s="128">
        <f t="shared" si="4"/>
        <v>0</v>
      </c>
      <c r="R28" s="46">
        <f>$P28*SUM(Fasering!$D$5)</f>
        <v>0</v>
      </c>
      <c r="S28" s="46">
        <f>$P28*SUM(Fasering!$D$5:$D$6)</f>
        <v>0</v>
      </c>
      <c r="T28" s="46">
        <f>$P28*SUM(Fasering!$D$5:$D$7)</f>
        <v>0</v>
      </c>
      <c r="U28" s="46">
        <f>$P28*SUM(Fasering!$D$5:$D$8)</f>
        <v>0</v>
      </c>
      <c r="V28" s="46">
        <f>$P28*SUM(Fasering!$D$5:$D$9)</f>
        <v>0</v>
      </c>
      <c r="W28" s="46">
        <f>$P28*SUM(Fasering!$D$5:$D$10)</f>
        <v>0</v>
      </c>
      <c r="X28" s="76">
        <f>$P28*SUM(Fasering!$D$5:$D$11)</f>
        <v>0</v>
      </c>
      <c r="Y28" s="126">
        <f t="shared" si="5"/>
        <v>0</v>
      </c>
      <c r="Z28" s="128">
        <f t="shared" si="6"/>
        <v>0</v>
      </c>
      <c r="AA28" s="75">
        <f>$Y28*SUM(Fasering!$D$5)</f>
        <v>0</v>
      </c>
      <c r="AB28" s="46">
        <f>$Y28*SUM(Fasering!$D$5:$D$6)</f>
        <v>0</v>
      </c>
      <c r="AC28" s="46">
        <f>$Y28*SUM(Fasering!$D$5:$D$7)</f>
        <v>0</v>
      </c>
      <c r="AD28" s="46">
        <f>$Y28*SUM(Fasering!$D$5:$D$8)</f>
        <v>0</v>
      </c>
      <c r="AE28" s="46">
        <f>$Y28*SUM(Fasering!$D$5:$D$9)</f>
        <v>0</v>
      </c>
      <c r="AF28" s="46">
        <f>$Y28*SUM(Fasering!$D$5:$D$10)</f>
        <v>0</v>
      </c>
      <c r="AG28" s="76">
        <f>$Y28*SUM(Fasering!$D$5:$D$11)</f>
        <v>0</v>
      </c>
      <c r="AH28" s="5">
        <f>($AK$2+(I28+R28)*12*7.57%)*SUM(Fasering!$D$5)</f>
        <v>0</v>
      </c>
      <c r="AI28" s="9">
        <f>($AK$2+(J28+S28)*12*7.57%)*SUM(Fasering!$D$5:$D$6)</f>
        <v>526.99302841479675</v>
      </c>
      <c r="AJ28" s="9">
        <f>($AK$2+(K28+T28)*12*7.57%)*SUM(Fasering!$D$5:$D$7)</f>
        <v>911.09442074953745</v>
      </c>
      <c r="AK28" s="9">
        <f>($AK$2+(L28+U28)*12*7.57%)*SUM(Fasering!$D$5:$D$8)</f>
        <v>1354.7921726628158</v>
      </c>
      <c r="AL28" s="9">
        <f>($AK$2+(M28+V28)*12*7.57%)*SUM(Fasering!$D$5:$D$9)</f>
        <v>1858.0862841546314</v>
      </c>
      <c r="AM28" s="9">
        <f>($AK$2+(N28+W28)*12*7.57%)*SUM(Fasering!$D$5:$D$10)</f>
        <v>2419.6445346631017</v>
      </c>
      <c r="AN28" s="87">
        <f>($AK$2+(O28+X28)*12*7.57%)*SUM(Fasering!$D$5:$D$11)</f>
        <v>3041.9973919856002</v>
      </c>
      <c r="AO28" s="5">
        <f>($AK$2+(I28+AA28)*12*7.57%)*SUM(Fasering!$D$5)</f>
        <v>0</v>
      </c>
      <c r="AP28" s="9">
        <f>($AK$2+(J28+AB28)*12*7.57%)*SUM(Fasering!$D$5:$D$6)</f>
        <v>526.99302841479675</v>
      </c>
      <c r="AQ28" s="9">
        <f>($AK$2+(K28+AC28)*12*7.57%)*SUM(Fasering!$D$5:$D$7)</f>
        <v>911.09442074953745</v>
      </c>
      <c r="AR28" s="9">
        <f>($AK$2+(L28+AD28)*12*7.57%)*SUM(Fasering!$D$5:$D$8)</f>
        <v>1354.7921726628158</v>
      </c>
      <c r="AS28" s="9">
        <f>($AK$2+(M28+AE28)*12*7.57%)*SUM(Fasering!$D$5:$D$9)</f>
        <v>1858.0862841546314</v>
      </c>
      <c r="AT28" s="9">
        <f>($AK$2+(N28+AF28)*12*7.57%)*SUM(Fasering!$D$5:$D$10)</f>
        <v>2419.6445346631017</v>
      </c>
      <c r="AU28" s="87">
        <f>($AK$2+(O28+AG28)*12*7.57%)*SUM(Fasering!$D$5:$D$11)</f>
        <v>3041.9973919856002</v>
      </c>
    </row>
    <row r="29" spans="1:47" x14ac:dyDescent="0.3">
      <c r="A29" s="33">
        <f t="shared" si="7"/>
        <v>21</v>
      </c>
      <c r="B29" s="126">
        <v>30359.13</v>
      </c>
      <c r="C29" s="127"/>
      <c r="D29" s="126">
        <f t="shared" si="0"/>
        <v>38501.448666000004</v>
      </c>
      <c r="E29" s="128">
        <f t="shared" si="1"/>
        <v>954.42598186906764</v>
      </c>
      <c r="F29" s="126">
        <f t="shared" si="2"/>
        <v>3208.4540555000003</v>
      </c>
      <c r="G29" s="128">
        <f t="shared" si="8"/>
        <v>79.53549848908898</v>
      </c>
      <c r="H29" s="64">
        <f>'L4'!$H$10</f>
        <v>1609.3</v>
      </c>
      <c r="I29" s="64">
        <f>GEW!$E$12+($F29-GEW!$E$12)*SUM(Fasering!$D$5)</f>
        <v>1716.7792493333334</v>
      </c>
      <c r="J29" s="64">
        <f>GEW!$E$12+($F29-GEW!$E$12)*SUM(Fasering!$D$5:$D$6)</f>
        <v>2102.4721952672471</v>
      </c>
      <c r="K29" s="64">
        <f>GEW!$E$12+($F29-GEW!$E$12)*SUM(Fasering!$D$5:$D$7)</f>
        <v>2323.7680624630134</v>
      </c>
      <c r="L29" s="64">
        <f>GEW!$E$12+($F29-GEW!$E$12)*SUM(Fasering!$D$5:$D$8)</f>
        <v>2545.0639296587797</v>
      </c>
      <c r="M29" s="64">
        <f>GEW!$E$12+($F29-GEW!$E$12)*SUM(Fasering!$D$5:$D$9)</f>
        <v>2766.3597968545455</v>
      </c>
      <c r="N29" s="64">
        <f>GEW!$E$12+($F29-GEW!$E$12)*SUM(Fasering!$D$5:$D$10)</f>
        <v>2987.1581883042345</v>
      </c>
      <c r="O29" s="77">
        <f>GEW!$E$12+($F29-GEW!$E$12)*SUM(Fasering!$D$5:$D$11)</f>
        <v>3208.4540555000003</v>
      </c>
      <c r="P29" s="126">
        <f t="shared" si="3"/>
        <v>0</v>
      </c>
      <c r="Q29" s="128">
        <f t="shared" si="4"/>
        <v>0</v>
      </c>
      <c r="R29" s="46">
        <f>$P29*SUM(Fasering!$D$5)</f>
        <v>0</v>
      </c>
      <c r="S29" s="46">
        <f>$P29*SUM(Fasering!$D$5:$D$6)</f>
        <v>0</v>
      </c>
      <c r="T29" s="46">
        <f>$P29*SUM(Fasering!$D$5:$D$7)</f>
        <v>0</v>
      </c>
      <c r="U29" s="46">
        <f>$P29*SUM(Fasering!$D$5:$D$8)</f>
        <v>0</v>
      </c>
      <c r="V29" s="46">
        <f>$P29*SUM(Fasering!$D$5:$D$9)</f>
        <v>0</v>
      </c>
      <c r="W29" s="46">
        <f>$P29*SUM(Fasering!$D$5:$D$10)</f>
        <v>0</v>
      </c>
      <c r="X29" s="76">
        <f>$P29*SUM(Fasering!$D$5:$D$11)</f>
        <v>0</v>
      </c>
      <c r="Y29" s="126">
        <f t="shared" si="5"/>
        <v>0</v>
      </c>
      <c r="Z29" s="128">
        <f t="shared" si="6"/>
        <v>0</v>
      </c>
      <c r="AA29" s="75">
        <f>$Y29*SUM(Fasering!$D$5)</f>
        <v>0</v>
      </c>
      <c r="AB29" s="46">
        <f>$Y29*SUM(Fasering!$D$5:$D$6)</f>
        <v>0</v>
      </c>
      <c r="AC29" s="46">
        <f>$Y29*SUM(Fasering!$D$5:$D$7)</f>
        <v>0</v>
      </c>
      <c r="AD29" s="46">
        <f>$Y29*SUM(Fasering!$D$5:$D$8)</f>
        <v>0</v>
      </c>
      <c r="AE29" s="46">
        <f>$Y29*SUM(Fasering!$D$5:$D$9)</f>
        <v>0</v>
      </c>
      <c r="AF29" s="46">
        <f>$Y29*SUM(Fasering!$D$5:$D$10)</f>
        <v>0</v>
      </c>
      <c r="AG29" s="76">
        <f>$Y29*SUM(Fasering!$D$5:$D$11)</f>
        <v>0</v>
      </c>
      <c r="AH29" s="5">
        <f>($AK$2+(I29+R29)*12*7.57%)*SUM(Fasering!$D$5)</f>
        <v>0</v>
      </c>
      <c r="AI29" s="9">
        <f>($AK$2+(J29+S29)*12*7.57%)*SUM(Fasering!$D$5:$D$6)</f>
        <v>527.06805811688355</v>
      </c>
      <c r="AJ29" s="9">
        <f>($AK$2+(K29+T29)*12*7.57%)*SUM(Fasering!$D$5:$D$7)</f>
        <v>911.28024877153962</v>
      </c>
      <c r="AK29" s="9">
        <f>($AK$2+(L29+U29)*12*7.57%)*SUM(Fasering!$D$5:$D$8)</f>
        <v>1355.1381989459842</v>
      </c>
      <c r="AL29" s="9">
        <f>($AK$2+(M29+V29)*12*7.57%)*SUM(Fasering!$D$5:$D$9)</f>
        <v>1858.6419086402173</v>
      </c>
      <c r="AM29" s="9">
        <f>($AK$2+(N29+W29)*12*7.57%)*SUM(Fasering!$D$5:$D$10)</f>
        <v>2420.4585196604385</v>
      </c>
      <c r="AN29" s="87">
        <f>($AK$2+(O29+X29)*12*7.57%)*SUM(Fasering!$D$5:$D$11)</f>
        <v>3043.1196640162002</v>
      </c>
      <c r="AO29" s="5">
        <f>($AK$2+(I29+AA29)*12*7.57%)*SUM(Fasering!$D$5)</f>
        <v>0</v>
      </c>
      <c r="AP29" s="9">
        <f>($AK$2+(J29+AB29)*12*7.57%)*SUM(Fasering!$D$5:$D$6)</f>
        <v>527.06805811688355</v>
      </c>
      <c r="AQ29" s="9">
        <f>($AK$2+(K29+AC29)*12*7.57%)*SUM(Fasering!$D$5:$D$7)</f>
        <v>911.28024877153962</v>
      </c>
      <c r="AR29" s="9">
        <f>($AK$2+(L29+AD29)*12*7.57%)*SUM(Fasering!$D$5:$D$8)</f>
        <v>1355.1381989459842</v>
      </c>
      <c r="AS29" s="9">
        <f>($AK$2+(M29+AE29)*12*7.57%)*SUM(Fasering!$D$5:$D$9)</f>
        <v>1858.6419086402173</v>
      </c>
      <c r="AT29" s="9">
        <f>($AK$2+(N29+AF29)*12*7.57%)*SUM(Fasering!$D$5:$D$10)</f>
        <v>2420.4585196604385</v>
      </c>
      <c r="AU29" s="87">
        <f>($AK$2+(O29+AG29)*12*7.57%)*SUM(Fasering!$D$5:$D$11)</f>
        <v>3043.1196640162002</v>
      </c>
    </row>
    <row r="30" spans="1:47" x14ac:dyDescent="0.3">
      <c r="A30" s="33">
        <f t="shared" si="7"/>
        <v>22</v>
      </c>
      <c r="B30" s="126">
        <v>31434.61</v>
      </c>
      <c r="C30" s="127"/>
      <c r="D30" s="126">
        <f t="shared" si="0"/>
        <v>39865.372402000001</v>
      </c>
      <c r="E30" s="128">
        <f t="shared" si="1"/>
        <v>988.23676811296014</v>
      </c>
      <c r="F30" s="126">
        <f t="shared" si="2"/>
        <v>3322.1143668333334</v>
      </c>
      <c r="G30" s="128">
        <f t="shared" si="8"/>
        <v>82.353064009413345</v>
      </c>
      <c r="H30" s="64">
        <f>'L4'!$H$10</f>
        <v>1609.3</v>
      </c>
      <c r="I30" s="64">
        <f>GEW!$E$12+($F30-GEW!$E$12)*SUM(Fasering!$D$5)</f>
        <v>1716.7792493333334</v>
      </c>
      <c r="J30" s="64">
        <f>GEW!$E$12+($F30-GEW!$E$12)*SUM(Fasering!$D$5:$D$6)</f>
        <v>2131.8606250595121</v>
      </c>
      <c r="K30" s="64">
        <f>GEW!$E$12+($F30-GEW!$E$12)*SUM(Fasering!$D$5:$D$7)</f>
        <v>2370.0184497397572</v>
      </c>
      <c r="L30" s="64">
        <f>GEW!$E$12+($F30-GEW!$E$12)*SUM(Fasering!$D$5:$D$8)</f>
        <v>2608.1762744200023</v>
      </c>
      <c r="M30" s="64">
        <f>GEW!$E$12+($F30-GEW!$E$12)*SUM(Fasering!$D$5:$D$9)</f>
        <v>2846.3340991002469</v>
      </c>
      <c r="N30" s="64">
        <f>GEW!$E$12+($F30-GEW!$E$12)*SUM(Fasering!$D$5:$D$10)</f>
        <v>3083.9565421530888</v>
      </c>
      <c r="O30" s="77">
        <f>GEW!$E$12+($F30-GEW!$E$12)*SUM(Fasering!$D$5:$D$11)</f>
        <v>3322.1143668333334</v>
      </c>
      <c r="P30" s="126">
        <f t="shared" si="3"/>
        <v>0</v>
      </c>
      <c r="Q30" s="128">
        <f t="shared" si="4"/>
        <v>0</v>
      </c>
      <c r="R30" s="46">
        <f>$P30*SUM(Fasering!$D$5)</f>
        <v>0</v>
      </c>
      <c r="S30" s="46">
        <f>$P30*SUM(Fasering!$D$5:$D$6)</f>
        <v>0</v>
      </c>
      <c r="T30" s="46">
        <f>$P30*SUM(Fasering!$D$5:$D$7)</f>
        <v>0</v>
      </c>
      <c r="U30" s="46">
        <f>$P30*SUM(Fasering!$D$5:$D$8)</f>
        <v>0</v>
      </c>
      <c r="V30" s="46">
        <f>$P30*SUM(Fasering!$D$5:$D$9)</f>
        <v>0</v>
      </c>
      <c r="W30" s="46">
        <f>$P30*SUM(Fasering!$D$5:$D$10)</f>
        <v>0</v>
      </c>
      <c r="X30" s="76">
        <f>$P30*SUM(Fasering!$D$5:$D$11)</f>
        <v>0</v>
      </c>
      <c r="Y30" s="126">
        <f t="shared" si="5"/>
        <v>0</v>
      </c>
      <c r="Z30" s="128">
        <f t="shared" si="6"/>
        <v>0</v>
      </c>
      <c r="AA30" s="75">
        <f>$Y30*SUM(Fasering!$D$5)</f>
        <v>0</v>
      </c>
      <c r="AB30" s="46">
        <f>$Y30*SUM(Fasering!$D$5:$D$6)</f>
        <v>0</v>
      </c>
      <c r="AC30" s="46">
        <f>$Y30*SUM(Fasering!$D$5:$D$7)</f>
        <v>0</v>
      </c>
      <c r="AD30" s="46">
        <f>$Y30*SUM(Fasering!$D$5:$D$8)</f>
        <v>0</v>
      </c>
      <c r="AE30" s="46">
        <f>$Y30*SUM(Fasering!$D$5:$D$9)</f>
        <v>0</v>
      </c>
      <c r="AF30" s="46">
        <f>$Y30*SUM(Fasering!$D$5:$D$10)</f>
        <v>0</v>
      </c>
      <c r="AG30" s="76">
        <f>$Y30*SUM(Fasering!$D$5:$D$11)</f>
        <v>0</v>
      </c>
      <c r="AH30" s="5">
        <f>($AK$2+(I30+R30)*12*7.57%)*SUM(Fasering!$D$5)</f>
        <v>0</v>
      </c>
      <c r="AI30" s="9">
        <f>($AK$2+(J30+S30)*12*7.57%)*SUM(Fasering!$D$5:$D$6)</f>
        <v>533.97079070887855</v>
      </c>
      <c r="AJ30" s="9">
        <f>($AK$2+(K30+T30)*12*7.57%)*SUM(Fasering!$D$5:$D$7)</f>
        <v>928.37642679572662</v>
      </c>
      <c r="AK30" s="9">
        <f>($AK$2+(L30+U30)*12*7.57%)*SUM(Fasering!$D$5:$D$8)</f>
        <v>1386.9726169974761</v>
      </c>
      <c r="AL30" s="9">
        <f>($AK$2+(M30+V30)*12*7.57%)*SUM(Fasering!$D$5:$D$9)</f>
        <v>1909.7593613141266</v>
      </c>
      <c r="AM30" s="9">
        <f>($AK$2+(N30+W30)*12*7.57%)*SUM(Fasering!$D$5:$D$10)</f>
        <v>2495.3451394153931</v>
      </c>
      <c r="AN30" s="87">
        <f>($AK$2+(O30+X30)*12*7.57%)*SUM(Fasering!$D$5:$D$11)</f>
        <v>3146.3686908314003</v>
      </c>
      <c r="AO30" s="5">
        <f>($AK$2+(I30+AA30)*12*7.57%)*SUM(Fasering!$D$5)</f>
        <v>0</v>
      </c>
      <c r="AP30" s="9">
        <f>($AK$2+(J30+AB30)*12*7.57%)*SUM(Fasering!$D$5:$D$6)</f>
        <v>533.97079070887855</v>
      </c>
      <c r="AQ30" s="9">
        <f>($AK$2+(K30+AC30)*12*7.57%)*SUM(Fasering!$D$5:$D$7)</f>
        <v>928.37642679572662</v>
      </c>
      <c r="AR30" s="9">
        <f>($AK$2+(L30+AD30)*12*7.57%)*SUM(Fasering!$D$5:$D$8)</f>
        <v>1386.9726169974761</v>
      </c>
      <c r="AS30" s="9">
        <f>($AK$2+(M30+AE30)*12*7.57%)*SUM(Fasering!$D$5:$D$9)</f>
        <v>1909.7593613141266</v>
      </c>
      <c r="AT30" s="9">
        <f>($AK$2+(N30+AF30)*12*7.57%)*SUM(Fasering!$D$5:$D$10)</f>
        <v>2495.3451394153931</v>
      </c>
      <c r="AU30" s="87">
        <f>($AK$2+(O30+AG30)*12*7.57%)*SUM(Fasering!$D$5:$D$11)</f>
        <v>3146.3686908314003</v>
      </c>
    </row>
    <row r="31" spans="1:47" x14ac:dyDescent="0.3">
      <c r="A31" s="33">
        <f t="shared" si="7"/>
        <v>23</v>
      </c>
      <c r="B31" s="126">
        <v>32521.759999999998</v>
      </c>
      <c r="C31" s="127"/>
      <c r="D31" s="126">
        <f t="shared" si="0"/>
        <v>41244.096032000001</v>
      </c>
      <c r="E31" s="128">
        <f t="shared" si="1"/>
        <v>1022.4144341458457</v>
      </c>
      <c r="F31" s="126">
        <f t="shared" si="2"/>
        <v>3437.0080026666665</v>
      </c>
      <c r="G31" s="128">
        <f t="shared" si="8"/>
        <v>85.201202845487131</v>
      </c>
      <c r="H31" s="64">
        <f>'L4'!$H$10</f>
        <v>1609.3</v>
      </c>
      <c r="I31" s="64">
        <f>GEW!$E$12+($F31-GEW!$E$12)*SUM(Fasering!$D$5)</f>
        <v>1716.7792493333334</v>
      </c>
      <c r="J31" s="64">
        <f>GEW!$E$12+($F31-GEW!$E$12)*SUM(Fasering!$D$5:$D$6)</f>
        <v>2161.5679477885824</v>
      </c>
      <c r="K31" s="64">
        <f>GEW!$E$12+($F31-GEW!$E$12)*SUM(Fasering!$D$5:$D$7)</f>
        <v>2416.7706985290529</v>
      </c>
      <c r="L31" s="64">
        <f>GEW!$E$12+($F31-GEW!$E$12)*SUM(Fasering!$D$5:$D$8)</f>
        <v>2671.9734492695234</v>
      </c>
      <c r="M31" s="64">
        <f>GEW!$E$12+($F31-GEW!$E$12)*SUM(Fasering!$D$5:$D$9)</f>
        <v>2927.1762000099939</v>
      </c>
      <c r="N31" s="64">
        <f>GEW!$E$12+($F31-GEW!$E$12)*SUM(Fasering!$D$5:$D$10)</f>
        <v>3181.8052519261964</v>
      </c>
      <c r="O31" s="77">
        <f>GEW!$E$12+($F31-GEW!$E$12)*SUM(Fasering!$D$5:$D$11)</f>
        <v>3437.0080026666665</v>
      </c>
      <c r="P31" s="126">
        <f t="shared" si="3"/>
        <v>0</v>
      </c>
      <c r="Q31" s="128">
        <f t="shared" si="4"/>
        <v>0</v>
      </c>
      <c r="R31" s="46">
        <f>$P31*SUM(Fasering!$D$5)</f>
        <v>0</v>
      </c>
      <c r="S31" s="46">
        <f>$P31*SUM(Fasering!$D$5:$D$6)</f>
        <v>0</v>
      </c>
      <c r="T31" s="46">
        <f>$P31*SUM(Fasering!$D$5:$D$7)</f>
        <v>0</v>
      </c>
      <c r="U31" s="46">
        <f>$P31*SUM(Fasering!$D$5:$D$8)</f>
        <v>0</v>
      </c>
      <c r="V31" s="46">
        <f>$P31*SUM(Fasering!$D$5:$D$9)</f>
        <v>0</v>
      </c>
      <c r="W31" s="46">
        <f>$P31*SUM(Fasering!$D$5:$D$10)</f>
        <v>0</v>
      </c>
      <c r="X31" s="76">
        <f>$P31*SUM(Fasering!$D$5:$D$11)</f>
        <v>0</v>
      </c>
      <c r="Y31" s="126">
        <f t="shared" si="5"/>
        <v>0</v>
      </c>
      <c r="Z31" s="128">
        <f t="shared" si="6"/>
        <v>0</v>
      </c>
      <c r="AA31" s="75">
        <f>$Y31*SUM(Fasering!$D$5)</f>
        <v>0</v>
      </c>
      <c r="AB31" s="46">
        <f>$Y31*SUM(Fasering!$D$5:$D$6)</f>
        <v>0</v>
      </c>
      <c r="AC31" s="46">
        <f>$Y31*SUM(Fasering!$D$5:$D$7)</f>
        <v>0</v>
      </c>
      <c r="AD31" s="46">
        <f>$Y31*SUM(Fasering!$D$5:$D$8)</f>
        <v>0</v>
      </c>
      <c r="AE31" s="46">
        <f>$Y31*SUM(Fasering!$D$5:$D$9)</f>
        <v>0</v>
      </c>
      <c r="AF31" s="46">
        <f>$Y31*SUM(Fasering!$D$5:$D$10)</f>
        <v>0</v>
      </c>
      <c r="AG31" s="76">
        <f>$Y31*SUM(Fasering!$D$5:$D$11)</f>
        <v>0</v>
      </c>
      <c r="AH31" s="5">
        <f>($AK$2+(I31+R31)*12*7.57%)*SUM(Fasering!$D$5)</f>
        <v>0</v>
      </c>
      <c r="AI31" s="9">
        <f>($AK$2+(J31+S31)*12*7.57%)*SUM(Fasering!$D$5:$D$6)</f>
        <v>540.94842463734506</v>
      </c>
      <c r="AJ31" s="9">
        <f>($AK$2+(K31+T31)*12*7.57%)*SUM(Fasering!$D$5:$D$7)</f>
        <v>945.65811491544503</v>
      </c>
      <c r="AK31" s="9">
        <f>($AK$2+(L31+U31)*12*7.57%)*SUM(Fasering!$D$5:$D$8)</f>
        <v>1419.1524693282304</v>
      </c>
      <c r="AL31" s="9">
        <f>($AK$2+(M31+V31)*12*7.57%)*SUM(Fasering!$D$5:$D$9)</f>
        <v>1961.4314878757004</v>
      </c>
      <c r="AM31" s="9">
        <f>($AK$2+(N31+W31)*12*7.57%)*SUM(Fasering!$D$5:$D$10)</f>
        <v>2571.0443515500674</v>
      </c>
      <c r="AN31" s="87">
        <f>($AK$2+(O31+X31)*12*7.57%)*SUM(Fasering!$D$5:$D$11)</f>
        <v>3250.7380696224</v>
      </c>
      <c r="AO31" s="5">
        <f>($AK$2+(I31+AA31)*12*7.57%)*SUM(Fasering!$D$5)</f>
        <v>0</v>
      </c>
      <c r="AP31" s="9">
        <f>($AK$2+(J31+AB31)*12*7.57%)*SUM(Fasering!$D$5:$D$6)</f>
        <v>540.94842463734506</v>
      </c>
      <c r="AQ31" s="9">
        <f>($AK$2+(K31+AC31)*12*7.57%)*SUM(Fasering!$D$5:$D$7)</f>
        <v>945.65811491544503</v>
      </c>
      <c r="AR31" s="9">
        <f>($AK$2+(L31+AD31)*12*7.57%)*SUM(Fasering!$D$5:$D$8)</f>
        <v>1419.1524693282304</v>
      </c>
      <c r="AS31" s="9">
        <f>($AK$2+(M31+AE31)*12*7.57%)*SUM(Fasering!$D$5:$D$9)</f>
        <v>1961.4314878757004</v>
      </c>
      <c r="AT31" s="9">
        <f>($AK$2+(N31+AF31)*12*7.57%)*SUM(Fasering!$D$5:$D$10)</f>
        <v>2571.0443515500674</v>
      </c>
      <c r="AU31" s="87">
        <f>($AK$2+(O31+AG31)*12*7.57%)*SUM(Fasering!$D$5:$D$11)</f>
        <v>3250.7380696224</v>
      </c>
    </row>
    <row r="32" spans="1:47" x14ac:dyDescent="0.3">
      <c r="A32" s="33">
        <f t="shared" si="7"/>
        <v>24</v>
      </c>
      <c r="B32" s="126">
        <v>33597.24</v>
      </c>
      <c r="C32" s="127"/>
      <c r="D32" s="126">
        <f t="shared" si="0"/>
        <v>42608.019767999998</v>
      </c>
      <c r="E32" s="128">
        <f t="shared" si="1"/>
        <v>1056.2252203897381</v>
      </c>
      <c r="F32" s="126">
        <f t="shared" si="2"/>
        <v>3550.668314</v>
      </c>
      <c r="G32" s="128">
        <f t="shared" si="8"/>
        <v>88.018768365811511</v>
      </c>
      <c r="H32" s="64">
        <f>'L4'!$H$10</f>
        <v>1609.3</v>
      </c>
      <c r="I32" s="64">
        <f>GEW!$E$12+($F32-GEW!$E$12)*SUM(Fasering!$D$5)</f>
        <v>1716.7792493333334</v>
      </c>
      <c r="J32" s="64">
        <f>GEW!$E$12+($F32-GEW!$E$12)*SUM(Fasering!$D$5:$D$6)</f>
        <v>2190.9563775808469</v>
      </c>
      <c r="K32" s="64">
        <f>GEW!$E$12+($F32-GEW!$E$12)*SUM(Fasering!$D$5:$D$7)</f>
        <v>2463.0210858057967</v>
      </c>
      <c r="L32" s="64">
        <f>GEW!$E$12+($F32-GEW!$E$12)*SUM(Fasering!$D$5:$D$8)</f>
        <v>2735.085794030746</v>
      </c>
      <c r="M32" s="64">
        <f>GEW!$E$12+($F32-GEW!$E$12)*SUM(Fasering!$D$5:$D$9)</f>
        <v>3007.1505022556958</v>
      </c>
      <c r="N32" s="64">
        <f>GEW!$E$12+($F32-GEW!$E$12)*SUM(Fasering!$D$5:$D$10)</f>
        <v>3278.6036057750507</v>
      </c>
      <c r="O32" s="77">
        <f>GEW!$E$12+($F32-GEW!$E$12)*SUM(Fasering!$D$5:$D$11)</f>
        <v>3550.668314</v>
      </c>
      <c r="P32" s="126">
        <f t="shared" si="3"/>
        <v>0</v>
      </c>
      <c r="Q32" s="128">
        <f t="shared" si="4"/>
        <v>0</v>
      </c>
      <c r="R32" s="46">
        <f>$P32*SUM(Fasering!$D$5)</f>
        <v>0</v>
      </c>
      <c r="S32" s="46">
        <f>$P32*SUM(Fasering!$D$5:$D$6)</f>
        <v>0</v>
      </c>
      <c r="T32" s="46">
        <f>$P32*SUM(Fasering!$D$5:$D$7)</f>
        <v>0</v>
      </c>
      <c r="U32" s="46">
        <f>$P32*SUM(Fasering!$D$5:$D$8)</f>
        <v>0</v>
      </c>
      <c r="V32" s="46">
        <f>$P32*SUM(Fasering!$D$5:$D$9)</f>
        <v>0</v>
      </c>
      <c r="W32" s="46">
        <f>$P32*SUM(Fasering!$D$5:$D$10)</f>
        <v>0</v>
      </c>
      <c r="X32" s="76">
        <f>$P32*SUM(Fasering!$D$5:$D$11)</f>
        <v>0</v>
      </c>
      <c r="Y32" s="126">
        <f t="shared" si="5"/>
        <v>0</v>
      </c>
      <c r="Z32" s="128">
        <f t="shared" si="6"/>
        <v>0</v>
      </c>
      <c r="AA32" s="75">
        <f>$Y32*SUM(Fasering!$D$5)</f>
        <v>0</v>
      </c>
      <c r="AB32" s="46">
        <f>$Y32*SUM(Fasering!$D$5:$D$6)</f>
        <v>0</v>
      </c>
      <c r="AC32" s="46">
        <f>$Y32*SUM(Fasering!$D$5:$D$7)</f>
        <v>0</v>
      </c>
      <c r="AD32" s="46">
        <f>$Y32*SUM(Fasering!$D$5:$D$8)</f>
        <v>0</v>
      </c>
      <c r="AE32" s="46">
        <f>$Y32*SUM(Fasering!$D$5:$D$9)</f>
        <v>0</v>
      </c>
      <c r="AF32" s="46">
        <f>$Y32*SUM(Fasering!$D$5:$D$10)</f>
        <v>0</v>
      </c>
      <c r="AG32" s="76">
        <f>$Y32*SUM(Fasering!$D$5:$D$11)</f>
        <v>0</v>
      </c>
      <c r="AH32" s="5">
        <f>($AK$2+(I32+R32)*12*7.57%)*SUM(Fasering!$D$5)</f>
        <v>0</v>
      </c>
      <c r="AI32" s="9">
        <f>($AK$2+(J32+S32)*12*7.57%)*SUM(Fasering!$D$5:$D$6)</f>
        <v>547.85115722933983</v>
      </c>
      <c r="AJ32" s="9">
        <f>($AK$2+(K32+T32)*12*7.57%)*SUM(Fasering!$D$5:$D$7)</f>
        <v>962.75429293963225</v>
      </c>
      <c r="AK32" s="9">
        <f>($AK$2+(L32+U32)*12*7.57%)*SUM(Fasering!$D$5:$D$8)</f>
        <v>1450.986887379722</v>
      </c>
      <c r="AL32" s="9">
        <f>($AK$2+(M32+V32)*12*7.57%)*SUM(Fasering!$D$5:$D$9)</f>
        <v>2012.5489405496103</v>
      </c>
      <c r="AM32" s="9">
        <f>($AK$2+(N32+W32)*12*7.57%)*SUM(Fasering!$D$5:$D$10)</f>
        <v>2645.9309713050225</v>
      </c>
      <c r="AN32" s="87">
        <f>($AK$2+(O32+X32)*12*7.57%)*SUM(Fasering!$D$5:$D$11)</f>
        <v>3353.9870964376</v>
      </c>
      <c r="AO32" s="5">
        <f>($AK$2+(I32+AA32)*12*7.57%)*SUM(Fasering!$D$5)</f>
        <v>0</v>
      </c>
      <c r="AP32" s="9">
        <f>($AK$2+(J32+AB32)*12*7.57%)*SUM(Fasering!$D$5:$D$6)</f>
        <v>547.85115722933983</v>
      </c>
      <c r="AQ32" s="9">
        <f>($AK$2+(K32+AC32)*12*7.57%)*SUM(Fasering!$D$5:$D$7)</f>
        <v>962.75429293963225</v>
      </c>
      <c r="AR32" s="9">
        <f>($AK$2+(L32+AD32)*12*7.57%)*SUM(Fasering!$D$5:$D$8)</f>
        <v>1450.986887379722</v>
      </c>
      <c r="AS32" s="9">
        <f>($AK$2+(M32+AE32)*12*7.57%)*SUM(Fasering!$D$5:$D$9)</f>
        <v>2012.5489405496103</v>
      </c>
      <c r="AT32" s="9">
        <f>($AK$2+(N32+AF32)*12*7.57%)*SUM(Fasering!$D$5:$D$10)</f>
        <v>2645.9309713050225</v>
      </c>
      <c r="AU32" s="87">
        <f>($AK$2+(O32+AG32)*12*7.57%)*SUM(Fasering!$D$5:$D$11)</f>
        <v>3353.9870964376</v>
      </c>
    </row>
    <row r="33" spans="1:47" x14ac:dyDescent="0.3">
      <c r="A33" s="33">
        <f t="shared" si="7"/>
        <v>25</v>
      </c>
      <c r="B33" s="126">
        <v>33608.9</v>
      </c>
      <c r="C33" s="127"/>
      <c r="D33" s="126">
        <f t="shared" si="0"/>
        <v>42622.806980000001</v>
      </c>
      <c r="E33" s="128">
        <f t="shared" si="1"/>
        <v>1056.5917858001631</v>
      </c>
      <c r="F33" s="126">
        <f t="shared" si="2"/>
        <v>3551.9005816666668</v>
      </c>
      <c r="G33" s="128">
        <f t="shared" si="8"/>
        <v>88.04931548334693</v>
      </c>
      <c r="H33" s="64">
        <f>'L4'!$H$10</f>
        <v>1609.3</v>
      </c>
      <c r="I33" s="64">
        <f>GEW!$E$12+($F33-GEW!$E$12)*SUM(Fasering!$D$5)</f>
        <v>1716.7792493333334</v>
      </c>
      <c r="J33" s="64">
        <f>GEW!$E$12+($F33-GEW!$E$12)*SUM(Fasering!$D$5:$D$6)</f>
        <v>2191.2749972589236</v>
      </c>
      <c r="K33" s="64">
        <f>GEW!$E$12+($F33-GEW!$E$12)*SUM(Fasering!$D$5:$D$7)</f>
        <v>2463.5225172742075</v>
      </c>
      <c r="L33" s="64">
        <f>GEW!$E$12+($F33-GEW!$E$12)*SUM(Fasering!$D$5:$D$8)</f>
        <v>2735.7700372894919</v>
      </c>
      <c r="M33" s="64">
        <f>GEW!$E$12+($F33-GEW!$E$12)*SUM(Fasering!$D$5:$D$9)</f>
        <v>3008.0175573047763</v>
      </c>
      <c r="N33" s="64">
        <f>GEW!$E$12+($F33-GEW!$E$12)*SUM(Fasering!$D$5:$D$10)</f>
        <v>3279.6530616513828</v>
      </c>
      <c r="O33" s="77">
        <f>GEW!$E$12+($F33-GEW!$E$12)*SUM(Fasering!$D$5:$D$11)</f>
        <v>3551.9005816666668</v>
      </c>
      <c r="P33" s="126">
        <f t="shared" si="3"/>
        <v>0</v>
      </c>
      <c r="Q33" s="128">
        <f t="shared" si="4"/>
        <v>0</v>
      </c>
      <c r="R33" s="46">
        <f>$P33*SUM(Fasering!$D$5)</f>
        <v>0</v>
      </c>
      <c r="S33" s="46">
        <f>$P33*SUM(Fasering!$D$5:$D$6)</f>
        <v>0</v>
      </c>
      <c r="T33" s="46">
        <f>$P33*SUM(Fasering!$D$5:$D$7)</f>
        <v>0</v>
      </c>
      <c r="U33" s="46">
        <f>$P33*SUM(Fasering!$D$5:$D$8)</f>
        <v>0</v>
      </c>
      <c r="V33" s="46">
        <f>$P33*SUM(Fasering!$D$5:$D$9)</f>
        <v>0</v>
      </c>
      <c r="W33" s="46">
        <f>$P33*SUM(Fasering!$D$5:$D$10)</f>
        <v>0</v>
      </c>
      <c r="X33" s="76">
        <f>$P33*SUM(Fasering!$D$5:$D$11)</f>
        <v>0</v>
      </c>
      <c r="Y33" s="126">
        <f t="shared" si="5"/>
        <v>0</v>
      </c>
      <c r="Z33" s="128">
        <f t="shared" si="6"/>
        <v>0</v>
      </c>
      <c r="AA33" s="75">
        <f>$Y33*SUM(Fasering!$D$5)</f>
        <v>0</v>
      </c>
      <c r="AB33" s="46">
        <f>$Y33*SUM(Fasering!$D$5:$D$6)</f>
        <v>0</v>
      </c>
      <c r="AC33" s="46">
        <f>$Y33*SUM(Fasering!$D$5:$D$7)</f>
        <v>0</v>
      </c>
      <c r="AD33" s="46">
        <f>$Y33*SUM(Fasering!$D$5:$D$8)</f>
        <v>0</v>
      </c>
      <c r="AE33" s="46">
        <f>$Y33*SUM(Fasering!$D$5:$D$9)</f>
        <v>0</v>
      </c>
      <c r="AF33" s="46">
        <f>$Y33*SUM(Fasering!$D$5:$D$10)</f>
        <v>0</v>
      </c>
      <c r="AG33" s="76">
        <f>$Y33*SUM(Fasering!$D$5:$D$11)</f>
        <v>0</v>
      </c>
      <c r="AH33" s="5">
        <f>($AK$2+(I33+R33)*12*7.57%)*SUM(Fasering!$D$5)</f>
        <v>0</v>
      </c>
      <c r="AI33" s="9">
        <f>($AK$2+(J33+S33)*12*7.57%)*SUM(Fasering!$D$5:$D$6)</f>
        <v>547.92599438300408</v>
      </c>
      <c r="AJ33" s="9">
        <f>($AK$2+(K33+T33)*12*7.57%)*SUM(Fasering!$D$5:$D$7)</f>
        <v>962.93964407192823</v>
      </c>
      <c r="AK33" s="9">
        <f>($AK$2+(L33+U33)*12*7.57%)*SUM(Fasering!$D$5:$D$8)</f>
        <v>1451.3320256570314</v>
      </c>
      <c r="AL33" s="9">
        <f>($AK$2+(M33+V33)*12*7.57%)*SUM(Fasering!$D$5:$D$9)</f>
        <v>2013.1031391383131</v>
      </c>
      <c r="AM33" s="9">
        <f>($AK$2+(N33+W33)*12*7.57%)*SUM(Fasering!$D$5:$D$10)</f>
        <v>2646.7428673759327</v>
      </c>
      <c r="AN33" s="87">
        <f>($AK$2+(O33+X33)*12*7.57%)*SUM(Fasering!$D$5:$D$11)</f>
        <v>3355.1064883860004</v>
      </c>
      <c r="AO33" s="5">
        <f>($AK$2+(I33+AA33)*12*7.57%)*SUM(Fasering!$D$5)</f>
        <v>0</v>
      </c>
      <c r="AP33" s="9">
        <f>($AK$2+(J33+AB33)*12*7.57%)*SUM(Fasering!$D$5:$D$6)</f>
        <v>547.92599438300408</v>
      </c>
      <c r="AQ33" s="9">
        <f>($AK$2+(K33+AC33)*12*7.57%)*SUM(Fasering!$D$5:$D$7)</f>
        <v>962.93964407192823</v>
      </c>
      <c r="AR33" s="9">
        <f>($AK$2+(L33+AD33)*12*7.57%)*SUM(Fasering!$D$5:$D$8)</f>
        <v>1451.3320256570314</v>
      </c>
      <c r="AS33" s="9">
        <f>($AK$2+(M33+AE33)*12*7.57%)*SUM(Fasering!$D$5:$D$9)</f>
        <v>2013.1031391383131</v>
      </c>
      <c r="AT33" s="9">
        <f>($AK$2+(N33+AF33)*12*7.57%)*SUM(Fasering!$D$5:$D$10)</f>
        <v>2646.7428673759327</v>
      </c>
      <c r="AU33" s="87">
        <f>($AK$2+(O33+AG33)*12*7.57%)*SUM(Fasering!$D$5:$D$11)</f>
        <v>3355.1064883860004</v>
      </c>
    </row>
    <row r="34" spans="1:47" x14ac:dyDescent="0.3">
      <c r="A34" s="33">
        <f t="shared" si="7"/>
        <v>26</v>
      </c>
      <c r="B34" s="126">
        <v>33608.9</v>
      </c>
      <c r="C34" s="127"/>
      <c r="D34" s="126">
        <f t="shared" si="0"/>
        <v>42622.806980000001</v>
      </c>
      <c r="E34" s="128">
        <f t="shared" si="1"/>
        <v>1056.5917858001631</v>
      </c>
      <c r="F34" s="126">
        <f t="shared" si="2"/>
        <v>3551.9005816666668</v>
      </c>
      <c r="G34" s="128">
        <f t="shared" si="8"/>
        <v>88.04931548334693</v>
      </c>
      <c r="H34" s="64">
        <f>'L4'!$H$10</f>
        <v>1609.3</v>
      </c>
      <c r="I34" s="64">
        <f>GEW!$E$12+($F34-GEW!$E$12)*SUM(Fasering!$D$5)</f>
        <v>1716.7792493333334</v>
      </c>
      <c r="J34" s="64">
        <f>GEW!$E$12+($F34-GEW!$E$12)*SUM(Fasering!$D$5:$D$6)</f>
        <v>2191.2749972589236</v>
      </c>
      <c r="K34" s="64">
        <f>GEW!$E$12+($F34-GEW!$E$12)*SUM(Fasering!$D$5:$D$7)</f>
        <v>2463.5225172742075</v>
      </c>
      <c r="L34" s="64">
        <f>GEW!$E$12+($F34-GEW!$E$12)*SUM(Fasering!$D$5:$D$8)</f>
        <v>2735.7700372894919</v>
      </c>
      <c r="M34" s="64">
        <f>GEW!$E$12+($F34-GEW!$E$12)*SUM(Fasering!$D$5:$D$9)</f>
        <v>3008.0175573047763</v>
      </c>
      <c r="N34" s="64">
        <f>GEW!$E$12+($F34-GEW!$E$12)*SUM(Fasering!$D$5:$D$10)</f>
        <v>3279.6530616513828</v>
      </c>
      <c r="O34" s="77">
        <f>GEW!$E$12+($F34-GEW!$E$12)*SUM(Fasering!$D$5:$D$11)</f>
        <v>3551.9005816666668</v>
      </c>
      <c r="P34" s="126">
        <f t="shared" si="3"/>
        <v>0</v>
      </c>
      <c r="Q34" s="128">
        <f t="shared" si="4"/>
        <v>0</v>
      </c>
      <c r="R34" s="46">
        <f>$P34*SUM(Fasering!$D$5)</f>
        <v>0</v>
      </c>
      <c r="S34" s="46">
        <f>$P34*SUM(Fasering!$D$5:$D$6)</f>
        <v>0</v>
      </c>
      <c r="T34" s="46">
        <f>$P34*SUM(Fasering!$D$5:$D$7)</f>
        <v>0</v>
      </c>
      <c r="U34" s="46">
        <f>$P34*SUM(Fasering!$D$5:$D$8)</f>
        <v>0</v>
      </c>
      <c r="V34" s="46">
        <f>$P34*SUM(Fasering!$D$5:$D$9)</f>
        <v>0</v>
      </c>
      <c r="W34" s="46">
        <f>$P34*SUM(Fasering!$D$5:$D$10)</f>
        <v>0</v>
      </c>
      <c r="X34" s="76">
        <f>$P34*SUM(Fasering!$D$5:$D$11)</f>
        <v>0</v>
      </c>
      <c r="Y34" s="126">
        <f t="shared" si="5"/>
        <v>0</v>
      </c>
      <c r="Z34" s="128">
        <f t="shared" si="6"/>
        <v>0</v>
      </c>
      <c r="AA34" s="75">
        <f>$Y34*SUM(Fasering!$D$5)</f>
        <v>0</v>
      </c>
      <c r="AB34" s="46">
        <f>$Y34*SUM(Fasering!$D$5:$D$6)</f>
        <v>0</v>
      </c>
      <c r="AC34" s="46">
        <f>$Y34*SUM(Fasering!$D$5:$D$7)</f>
        <v>0</v>
      </c>
      <c r="AD34" s="46">
        <f>$Y34*SUM(Fasering!$D$5:$D$8)</f>
        <v>0</v>
      </c>
      <c r="AE34" s="46">
        <f>$Y34*SUM(Fasering!$D$5:$D$9)</f>
        <v>0</v>
      </c>
      <c r="AF34" s="46">
        <f>$Y34*SUM(Fasering!$D$5:$D$10)</f>
        <v>0</v>
      </c>
      <c r="AG34" s="76">
        <f>$Y34*SUM(Fasering!$D$5:$D$11)</f>
        <v>0</v>
      </c>
      <c r="AH34" s="5">
        <f>($AK$2+(I34+R34)*12*7.57%)*SUM(Fasering!$D$5)</f>
        <v>0</v>
      </c>
      <c r="AI34" s="9">
        <f>($AK$2+(J34+S34)*12*7.57%)*SUM(Fasering!$D$5:$D$6)</f>
        <v>547.92599438300408</v>
      </c>
      <c r="AJ34" s="9">
        <f>($AK$2+(K34+T34)*12*7.57%)*SUM(Fasering!$D$5:$D$7)</f>
        <v>962.93964407192823</v>
      </c>
      <c r="AK34" s="9">
        <f>($AK$2+(L34+U34)*12*7.57%)*SUM(Fasering!$D$5:$D$8)</f>
        <v>1451.3320256570314</v>
      </c>
      <c r="AL34" s="9">
        <f>($AK$2+(M34+V34)*12*7.57%)*SUM(Fasering!$D$5:$D$9)</f>
        <v>2013.1031391383131</v>
      </c>
      <c r="AM34" s="9">
        <f>($AK$2+(N34+W34)*12*7.57%)*SUM(Fasering!$D$5:$D$10)</f>
        <v>2646.7428673759327</v>
      </c>
      <c r="AN34" s="87">
        <f>($AK$2+(O34+X34)*12*7.57%)*SUM(Fasering!$D$5:$D$11)</f>
        <v>3355.1064883860004</v>
      </c>
      <c r="AO34" s="5">
        <f>($AK$2+(I34+AA34)*12*7.57%)*SUM(Fasering!$D$5)</f>
        <v>0</v>
      </c>
      <c r="AP34" s="9">
        <f>($AK$2+(J34+AB34)*12*7.57%)*SUM(Fasering!$D$5:$D$6)</f>
        <v>547.92599438300408</v>
      </c>
      <c r="AQ34" s="9">
        <f>($AK$2+(K34+AC34)*12*7.57%)*SUM(Fasering!$D$5:$D$7)</f>
        <v>962.93964407192823</v>
      </c>
      <c r="AR34" s="9">
        <f>($AK$2+(L34+AD34)*12*7.57%)*SUM(Fasering!$D$5:$D$8)</f>
        <v>1451.3320256570314</v>
      </c>
      <c r="AS34" s="9">
        <f>($AK$2+(M34+AE34)*12*7.57%)*SUM(Fasering!$D$5:$D$9)</f>
        <v>2013.1031391383131</v>
      </c>
      <c r="AT34" s="9">
        <f>($AK$2+(N34+AF34)*12*7.57%)*SUM(Fasering!$D$5:$D$10)</f>
        <v>2646.7428673759327</v>
      </c>
      <c r="AU34" s="87">
        <f>($AK$2+(O34+AG34)*12*7.57%)*SUM(Fasering!$D$5:$D$11)</f>
        <v>3355.1064883860004</v>
      </c>
    </row>
    <row r="35" spans="1:47" x14ac:dyDescent="0.3">
      <c r="A35" s="33">
        <f t="shared" si="7"/>
        <v>27</v>
      </c>
      <c r="B35" s="126">
        <v>33620.6</v>
      </c>
      <c r="C35" s="127"/>
      <c r="D35" s="126">
        <f t="shared" si="0"/>
        <v>42637.644919999999</v>
      </c>
      <c r="E35" s="128">
        <f t="shared" si="1"/>
        <v>1056.9596087248606</v>
      </c>
      <c r="F35" s="126">
        <f t="shared" si="2"/>
        <v>3553.1370766666669</v>
      </c>
      <c r="G35" s="128">
        <f t="shared" si="8"/>
        <v>88.079967393738386</v>
      </c>
      <c r="H35" s="64">
        <f>'L4'!$H$10</f>
        <v>1609.3</v>
      </c>
      <c r="I35" s="64">
        <f>GEW!$E$12+($F35-GEW!$E$12)*SUM(Fasering!$D$5)</f>
        <v>1716.7792493333334</v>
      </c>
      <c r="J35" s="64">
        <f>GEW!$E$12+($F35-GEW!$E$12)*SUM(Fasering!$D$5:$D$6)</f>
        <v>2191.5947099719165</v>
      </c>
      <c r="K35" s="64">
        <f>GEW!$E$12+($F35-GEW!$E$12)*SUM(Fasering!$D$5:$D$7)</f>
        <v>2464.0256689191829</v>
      </c>
      <c r="L35" s="64">
        <f>GEW!$E$12+($F35-GEW!$E$12)*SUM(Fasering!$D$5:$D$8)</f>
        <v>2736.4566278664497</v>
      </c>
      <c r="M35" s="64">
        <f>GEW!$E$12+($F35-GEW!$E$12)*SUM(Fasering!$D$5:$D$9)</f>
        <v>3008.8875868137161</v>
      </c>
      <c r="N35" s="64">
        <f>GEW!$E$12+($F35-GEW!$E$12)*SUM(Fasering!$D$5:$D$10)</f>
        <v>3280.7061177194005</v>
      </c>
      <c r="O35" s="77">
        <f>GEW!$E$12+($F35-GEW!$E$12)*SUM(Fasering!$D$5:$D$11)</f>
        <v>3553.1370766666669</v>
      </c>
      <c r="P35" s="126">
        <f t="shared" si="3"/>
        <v>0</v>
      </c>
      <c r="Q35" s="128">
        <f t="shared" si="4"/>
        <v>0</v>
      </c>
      <c r="R35" s="46">
        <f>$P35*SUM(Fasering!$D$5)</f>
        <v>0</v>
      </c>
      <c r="S35" s="46">
        <f>$P35*SUM(Fasering!$D$5:$D$6)</f>
        <v>0</v>
      </c>
      <c r="T35" s="46">
        <f>$P35*SUM(Fasering!$D$5:$D$7)</f>
        <v>0</v>
      </c>
      <c r="U35" s="46">
        <f>$P35*SUM(Fasering!$D$5:$D$8)</f>
        <v>0</v>
      </c>
      <c r="V35" s="46">
        <f>$P35*SUM(Fasering!$D$5:$D$9)</f>
        <v>0</v>
      </c>
      <c r="W35" s="46">
        <f>$P35*SUM(Fasering!$D$5:$D$10)</f>
        <v>0</v>
      </c>
      <c r="X35" s="76">
        <f>$P35*SUM(Fasering!$D$5:$D$11)</f>
        <v>0</v>
      </c>
      <c r="Y35" s="126">
        <f t="shared" si="5"/>
        <v>0</v>
      </c>
      <c r="Z35" s="128">
        <f t="shared" si="6"/>
        <v>0</v>
      </c>
      <c r="AA35" s="75">
        <f>$Y35*SUM(Fasering!$D$5)</f>
        <v>0</v>
      </c>
      <c r="AB35" s="46">
        <f>$Y35*SUM(Fasering!$D$5:$D$6)</f>
        <v>0</v>
      </c>
      <c r="AC35" s="46">
        <f>$Y35*SUM(Fasering!$D$5:$D$7)</f>
        <v>0</v>
      </c>
      <c r="AD35" s="46">
        <f>$Y35*SUM(Fasering!$D$5:$D$8)</f>
        <v>0</v>
      </c>
      <c r="AE35" s="46">
        <f>$Y35*SUM(Fasering!$D$5:$D$9)</f>
        <v>0</v>
      </c>
      <c r="AF35" s="46">
        <f>$Y35*SUM(Fasering!$D$5:$D$10)</f>
        <v>0</v>
      </c>
      <c r="AG35" s="76">
        <f>$Y35*SUM(Fasering!$D$5:$D$11)</f>
        <v>0</v>
      </c>
      <c r="AH35" s="5">
        <f>($AK$2+(I35+R35)*12*7.57%)*SUM(Fasering!$D$5)</f>
        <v>0</v>
      </c>
      <c r="AI35" s="9">
        <f>($AK$2+(J35+S35)*12*7.57%)*SUM(Fasering!$D$5:$D$6)</f>
        <v>548.00108826789858</v>
      </c>
      <c r="AJ35" s="9">
        <f>($AK$2+(K35+T35)*12*7.57%)*SUM(Fasering!$D$5:$D$7)</f>
        <v>963.12563105716572</v>
      </c>
      <c r="AK35" s="9">
        <f>($AK$2+(L35+U35)*12*7.57%)*SUM(Fasering!$D$5:$D$8)</f>
        <v>1451.6783479421529</v>
      </c>
      <c r="AL35" s="9">
        <f>($AK$2+(M35+V35)*12*7.57%)*SUM(Fasering!$D$5:$D$9)</f>
        <v>2013.6592389228601</v>
      </c>
      <c r="AM35" s="9">
        <f>($AK$2+(N35+W35)*12*7.57%)*SUM(Fasering!$D$5:$D$10)</f>
        <v>2647.5575486820776</v>
      </c>
      <c r="AN35" s="87">
        <f>($AK$2+(O35+X35)*12*7.57%)*SUM(Fasering!$D$5:$D$11)</f>
        <v>3356.2297204440006</v>
      </c>
      <c r="AO35" s="5">
        <f>($AK$2+(I35+AA35)*12*7.57%)*SUM(Fasering!$D$5)</f>
        <v>0</v>
      </c>
      <c r="AP35" s="9">
        <f>($AK$2+(J35+AB35)*12*7.57%)*SUM(Fasering!$D$5:$D$6)</f>
        <v>548.00108826789858</v>
      </c>
      <c r="AQ35" s="9">
        <f>($AK$2+(K35+AC35)*12*7.57%)*SUM(Fasering!$D$5:$D$7)</f>
        <v>963.12563105716572</v>
      </c>
      <c r="AR35" s="9">
        <f>($AK$2+(L35+AD35)*12*7.57%)*SUM(Fasering!$D$5:$D$8)</f>
        <v>1451.6783479421529</v>
      </c>
      <c r="AS35" s="9">
        <f>($AK$2+(M35+AE35)*12*7.57%)*SUM(Fasering!$D$5:$D$9)</f>
        <v>2013.6592389228601</v>
      </c>
      <c r="AT35" s="9">
        <f>($AK$2+(N35+AF35)*12*7.57%)*SUM(Fasering!$D$5:$D$10)</f>
        <v>2647.5575486820776</v>
      </c>
      <c r="AU35" s="87">
        <f>($AK$2+(O35+AG35)*12*7.57%)*SUM(Fasering!$D$5:$D$11)</f>
        <v>3356.2297204440006</v>
      </c>
    </row>
    <row r="36" spans="1:47" x14ac:dyDescent="0.3">
      <c r="A36" s="36"/>
      <c r="B36" s="129"/>
      <c r="C36" s="130"/>
      <c r="D36" s="129"/>
      <c r="E36" s="130"/>
      <c r="F36" s="129"/>
      <c r="G36" s="130"/>
      <c r="H36" s="47"/>
      <c r="I36" s="47"/>
      <c r="J36" s="47"/>
      <c r="K36" s="47"/>
      <c r="L36" s="47"/>
      <c r="M36" s="47"/>
      <c r="N36" s="47"/>
      <c r="O36" s="74"/>
      <c r="P36" s="129"/>
      <c r="Q36" s="130"/>
      <c r="R36" s="47"/>
      <c r="S36" s="47"/>
      <c r="T36" s="47"/>
      <c r="U36" s="47"/>
      <c r="V36" s="47"/>
      <c r="W36" s="47"/>
      <c r="X36" s="74"/>
      <c r="Y36" s="129"/>
      <c r="Z36" s="130"/>
      <c r="AA36" s="47"/>
      <c r="AB36" s="47"/>
      <c r="AC36" s="47"/>
      <c r="AD36" s="47"/>
      <c r="AE36" s="47"/>
      <c r="AF36" s="47"/>
      <c r="AG36" s="74"/>
      <c r="AH36" s="88"/>
      <c r="AI36" s="89"/>
      <c r="AJ36" s="89"/>
      <c r="AK36" s="89"/>
      <c r="AL36" s="89"/>
      <c r="AM36" s="89"/>
      <c r="AN36" s="90"/>
      <c r="AO36" s="88"/>
      <c r="AP36" s="89"/>
      <c r="AQ36" s="89"/>
      <c r="AR36" s="89"/>
      <c r="AS36" s="89"/>
      <c r="AT36" s="89"/>
      <c r="AU36" s="90"/>
    </row>
  </sheetData>
  <mergeCells count="166">
    <mergeCell ref="AH4:AN4"/>
    <mergeCell ref="AO4:AU4"/>
    <mergeCell ref="B6:C6"/>
    <mergeCell ref="D6:E6"/>
    <mergeCell ref="F6:G6"/>
    <mergeCell ref="P6:Q6"/>
    <mergeCell ref="Y6:Z6"/>
    <mergeCell ref="B7:C7"/>
    <mergeCell ref="D7:E7"/>
    <mergeCell ref="AA4:AG4"/>
    <mergeCell ref="B5:C5"/>
    <mergeCell ref="D5:E5"/>
    <mergeCell ref="F5:G5"/>
    <mergeCell ref="P5:Q5"/>
    <mergeCell ref="Y5:Z5"/>
    <mergeCell ref="B4:E4"/>
    <mergeCell ref="F4:G4"/>
    <mergeCell ref="P4:Q4"/>
    <mergeCell ref="R4:X4"/>
    <mergeCell ref="Y4:Z4"/>
    <mergeCell ref="H4:O4"/>
    <mergeCell ref="B8:C8"/>
    <mergeCell ref="D8:E8"/>
    <mergeCell ref="F8:G8"/>
    <mergeCell ref="P8:Q8"/>
    <mergeCell ref="Y8:Z8"/>
    <mergeCell ref="B9:C9"/>
    <mergeCell ref="D9:E9"/>
    <mergeCell ref="F9:G9"/>
    <mergeCell ref="P9:Q9"/>
    <mergeCell ref="Y9:Z9"/>
    <mergeCell ref="B10:C10"/>
    <mergeCell ref="D10:E10"/>
    <mergeCell ref="F10:G10"/>
    <mergeCell ref="P10:Q10"/>
    <mergeCell ref="Y10:Z10"/>
    <mergeCell ref="B11:C11"/>
    <mergeCell ref="D11:E11"/>
    <mergeCell ref="F11:G11"/>
    <mergeCell ref="P11:Q11"/>
    <mergeCell ref="Y11:Z11"/>
    <mergeCell ref="B12:C12"/>
    <mergeCell ref="D12:E12"/>
    <mergeCell ref="F12:G12"/>
    <mergeCell ref="P12:Q12"/>
    <mergeCell ref="Y12:Z12"/>
    <mergeCell ref="B13:C13"/>
    <mergeCell ref="D13:E13"/>
    <mergeCell ref="F13:G13"/>
    <mergeCell ref="P13:Q13"/>
    <mergeCell ref="Y13:Z13"/>
    <mergeCell ref="B14:C14"/>
    <mergeCell ref="D14:E14"/>
    <mergeCell ref="F14:G14"/>
    <mergeCell ref="P14:Q14"/>
    <mergeCell ref="Y14:Z14"/>
    <mergeCell ref="B15:C15"/>
    <mergeCell ref="D15:E15"/>
    <mergeCell ref="F15:G15"/>
    <mergeCell ref="P15:Q15"/>
    <mergeCell ref="Y15:Z15"/>
    <mergeCell ref="B16:C16"/>
    <mergeCell ref="D16:E16"/>
    <mergeCell ref="F16:G16"/>
    <mergeCell ref="P16:Q16"/>
    <mergeCell ref="Y16:Z16"/>
    <mergeCell ref="B17:C17"/>
    <mergeCell ref="D17:E17"/>
    <mergeCell ref="F17:G17"/>
    <mergeCell ref="P17:Q17"/>
    <mergeCell ref="Y17:Z17"/>
    <mergeCell ref="B18:C18"/>
    <mergeCell ref="D18:E18"/>
    <mergeCell ref="F18:G18"/>
    <mergeCell ref="P18:Q18"/>
    <mergeCell ref="Y18:Z18"/>
    <mergeCell ref="B19:C19"/>
    <mergeCell ref="D19:E19"/>
    <mergeCell ref="F19:G19"/>
    <mergeCell ref="P19:Q19"/>
    <mergeCell ref="Y19:Z19"/>
    <mergeCell ref="B20:C20"/>
    <mergeCell ref="D20:E20"/>
    <mergeCell ref="F20:G20"/>
    <mergeCell ref="P20:Q20"/>
    <mergeCell ref="Y20:Z20"/>
    <mergeCell ref="B21:C21"/>
    <mergeCell ref="D21:E21"/>
    <mergeCell ref="F21:G21"/>
    <mergeCell ref="P21:Q21"/>
    <mergeCell ref="Y21:Z21"/>
    <mergeCell ref="B22:C22"/>
    <mergeCell ref="D22:E22"/>
    <mergeCell ref="F22:G22"/>
    <mergeCell ref="P22:Q22"/>
    <mergeCell ref="Y22:Z22"/>
    <mergeCell ref="B23:C23"/>
    <mergeCell ref="D23:E23"/>
    <mergeCell ref="F23:G23"/>
    <mergeCell ref="P23:Q23"/>
    <mergeCell ref="Y23:Z23"/>
    <mergeCell ref="B24:C24"/>
    <mergeCell ref="D24:E24"/>
    <mergeCell ref="F24:G24"/>
    <mergeCell ref="P24:Q24"/>
    <mergeCell ref="Y24:Z24"/>
    <mergeCell ref="B25:C25"/>
    <mergeCell ref="D25:E25"/>
    <mergeCell ref="F25:G25"/>
    <mergeCell ref="P25:Q25"/>
    <mergeCell ref="Y25:Z25"/>
    <mergeCell ref="B26:C26"/>
    <mergeCell ref="D26:E26"/>
    <mergeCell ref="F26:G26"/>
    <mergeCell ref="P26:Q26"/>
    <mergeCell ref="Y26:Z26"/>
    <mergeCell ref="B27:C27"/>
    <mergeCell ref="D27:E27"/>
    <mergeCell ref="F27:G27"/>
    <mergeCell ref="P27:Q27"/>
    <mergeCell ref="Y27:Z27"/>
    <mergeCell ref="B28:C28"/>
    <mergeCell ref="D28:E28"/>
    <mergeCell ref="F28:G28"/>
    <mergeCell ref="P28:Q28"/>
    <mergeCell ref="Y28:Z28"/>
    <mergeCell ref="B29:C29"/>
    <mergeCell ref="D29:E29"/>
    <mergeCell ref="F29:G29"/>
    <mergeCell ref="P29:Q29"/>
    <mergeCell ref="Y29:Z29"/>
    <mergeCell ref="B30:C30"/>
    <mergeCell ref="D30:E30"/>
    <mergeCell ref="F30:G30"/>
    <mergeCell ref="P30:Q30"/>
    <mergeCell ref="Y30:Z30"/>
    <mergeCell ref="B31:C31"/>
    <mergeCell ref="D31:E31"/>
    <mergeCell ref="F31:G31"/>
    <mergeCell ref="P31:Q31"/>
    <mergeCell ref="Y31:Z31"/>
    <mergeCell ref="B32:C32"/>
    <mergeCell ref="D32:E32"/>
    <mergeCell ref="F32:G32"/>
    <mergeCell ref="P32:Q32"/>
    <mergeCell ref="Y32:Z32"/>
    <mergeCell ref="B33:C33"/>
    <mergeCell ref="D33:E33"/>
    <mergeCell ref="F33:G33"/>
    <mergeCell ref="P33:Q33"/>
    <mergeCell ref="Y33:Z33"/>
    <mergeCell ref="B36:C36"/>
    <mergeCell ref="D36:E36"/>
    <mergeCell ref="F36:G36"/>
    <mergeCell ref="P36:Q36"/>
    <mergeCell ref="Y36:Z36"/>
    <mergeCell ref="B34:C34"/>
    <mergeCell ref="D34:E34"/>
    <mergeCell ref="F34:G34"/>
    <mergeCell ref="P34:Q34"/>
    <mergeCell ref="Y34:Z34"/>
    <mergeCell ref="B35:C35"/>
    <mergeCell ref="D35:E35"/>
    <mergeCell ref="F35:G35"/>
    <mergeCell ref="P35:Q35"/>
    <mergeCell ref="Y35:Z35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  <colBreaks count="3" manualBreakCount="3">
    <brk id="15" max="1048575" man="1"/>
    <brk id="24" max="1048575" man="1"/>
    <brk id="3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21</vt:i4>
      </vt:variant>
      <vt:variant>
        <vt:lpstr>Benoemde bereiken</vt:lpstr>
      </vt:variant>
      <vt:variant>
        <vt:i4>23</vt:i4>
      </vt:variant>
    </vt:vector>
  </HeadingPairs>
  <TitlesOfParts>
    <vt:vector size="44" baseType="lpstr">
      <vt:lpstr>Inhoud</vt:lpstr>
      <vt:lpstr>Fasering</vt:lpstr>
      <vt:lpstr>L4</vt:lpstr>
      <vt:lpstr>L3</vt:lpstr>
      <vt:lpstr>L2</vt:lpstr>
      <vt:lpstr>A1</vt:lpstr>
      <vt:lpstr>A2</vt:lpstr>
      <vt:lpstr>A3</vt:lpstr>
      <vt:lpstr>MV2</vt:lpstr>
      <vt:lpstr>B3</vt:lpstr>
      <vt:lpstr>B2B</vt:lpstr>
      <vt:lpstr>B2A</vt:lpstr>
      <vt:lpstr>B1C</vt:lpstr>
      <vt:lpstr>B1B</vt:lpstr>
      <vt:lpstr>MV1</vt:lpstr>
      <vt:lpstr>MV1bis</vt:lpstr>
      <vt:lpstr>L1</vt:lpstr>
      <vt:lpstr>K3</vt:lpstr>
      <vt:lpstr>G1</vt:lpstr>
      <vt:lpstr>GS</vt:lpstr>
      <vt:lpstr>GEW</vt:lpstr>
      <vt:lpstr>B1B!Afdrukbereik</vt:lpstr>
      <vt:lpstr>B1C!Afdrukbereik</vt:lpstr>
      <vt:lpstr>B2A!Afdrukbereik</vt:lpstr>
      <vt:lpstr>'B3'!Afdrukbereik</vt:lpstr>
      <vt:lpstr>'L2'!Afdrukbereik</vt:lpstr>
      <vt:lpstr>'A1'!Afdruktitels</vt:lpstr>
      <vt:lpstr>'A2'!Afdruktitels</vt:lpstr>
      <vt:lpstr>'A3'!Afdruktitels</vt:lpstr>
      <vt:lpstr>B1B!Afdruktitels</vt:lpstr>
      <vt:lpstr>B1C!Afdruktitels</vt:lpstr>
      <vt:lpstr>B2A!Afdruktitels</vt:lpstr>
      <vt:lpstr>B2B!Afdruktitels</vt:lpstr>
      <vt:lpstr>'B3'!Afdruktitels</vt:lpstr>
      <vt:lpstr>'G1'!Afdruktitels</vt:lpstr>
      <vt:lpstr>GS!Afdruktitels</vt:lpstr>
      <vt:lpstr>'K3'!Afdruktitels</vt:lpstr>
      <vt:lpstr>'L1'!Afdruktitels</vt:lpstr>
      <vt:lpstr>'L2'!Afdruktitels</vt:lpstr>
      <vt:lpstr>'L3'!Afdruktitels</vt:lpstr>
      <vt:lpstr>'L4'!Afdruktitels</vt:lpstr>
      <vt:lpstr>'MV1'!Afdruktitels</vt:lpstr>
      <vt:lpstr>MV1bis!Afdruktitels</vt:lpstr>
      <vt:lpstr>'MV2'!Afdruktitels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 Jaminé</dc:creator>
  <cp:lastModifiedBy>Steven De Looze</cp:lastModifiedBy>
  <cp:lastPrinted>2014-11-14T13:39:11Z</cp:lastPrinted>
  <dcterms:created xsi:type="dcterms:W3CDTF">2014-03-22T15:25:44Z</dcterms:created>
  <dcterms:modified xsi:type="dcterms:W3CDTF">2015-01-08T08:30:51Z</dcterms:modified>
</cp:coreProperties>
</file>